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97356F7C-D290-4762-9829-70AFFD6677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2" r:id="rId1"/>
  </sheets>
  <definedNames>
    <definedName name="_xlnm.Print_Area" localSheetId="0">'2024'!$A$1:$Q$36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2" l="1"/>
  <c r="F19" i="2"/>
  <c r="F16" i="2"/>
  <c r="F15" i="2"/>
  <c r="F14" i="2"/>
  <c r="F13" i="2"/>
  <c r="G20" i="2"/>
  <c r="G19" i="2"/>
  <c r="G16" i="2"/>
  <c r="G15" i="2"/>
  <c r="G14" i="2"/>
  <c r="G13" i="2"/>
  <c r="H20" i="2"/>
  <c r="H19" i="2"/>
  <c r="H16" i="2"/>
  <c r="I15" i="2"/>
  <c r="H15" i="2"/>
  <c r="H14" i="2"/>
  <c r="H13" i="2"/>
  <c r="I20" i="2"/>
  <c r="I19" i="2"/>
  <c r="I16" i="2"/>
  <c r="I14" i="2"/>
  <c r="I13" i="2"/>
  <c r="J19" i="2"/>
  <c r="J16" i="2"/>
  <c r="J14" i="2"/>
  <c r="J13" i="2"/>
  <c r="L20" i="2"/>
  <c r="K20" i="2"/>
  <c r="J20" i="2"/>
  <c r="K19" i="2"/>
  <c r="N16" i="2"/>
  <c r="M16" i="2"/>
  <c r="L16" i="2"/>
  <c r="K16" i="2"/>
  <c r="K14" i="2"/>
  <c r="K13" i="2"/>
  <c r="N20" i="2"/>
  <c r="M20" i="2"/>
  <c r="M19" i="2"/>
  <c r="L15" i="2"/>
  <c r="N15" i="2"/>
  <c r="M15" i="2"/>
  <c r="M13" i="2"/>
  <c r="N19" i="2"/>
  <c r="M14" i="2"/>
  <c r="L14" i="2"/>
  <c r="N14" i="2"/>
  <c r="N13" i="2"/>
  <c r="F20" i="2"/>
  <c r="E20" i="2"/>
  <c r="E19" i="2"/>
  <c r="E13" i="2"/>
  <c r="E14" i="2"/>
  <c r="K15" i="2" l="1"/>
  <c r="J15" i="2"/>
  <c r="E15" i="2"/>
  <c r="D15" i="2"/>
  <c r="C15" i="2"/>
  <c r="D20" i="2" l="1"/>
  <c r="D19" i="2"/>
  <c r="C16" i="2"/>
  <c r="D14" i="2"/>
  <c r="D13" i="2"/>
  <c r="C20" i="2" l="1"/>
  <c r="C19" i="2"/>
  <c r="G17" i="2"/>
  <c r="F17" i="2"/>
  <c r="E17" i="2"/>
  <c r="H17" i="2"/>
  <c r="D17" i="2"/>
  <c r="I17" i="2"/>
  <c r="J17" i="2"/>
  <c r="K17" i="2"/>
  <c r="L17" i="2"/>
  <c r="M17" i="2"/>
  <c r="N17" i="2"/>
  <c r="D16" i="2"/>
  <c r="C17" i="2"/>
  <c r="E16" i="2"/>
  <c r="H11" i="2"/>
  <c r="C14" i="2"/>
  <c r="C13" i="2"/>
  <c r="K12" i="2"/>
  <c r="J12" i="2"/>
  <c r="I12" i="2"/>
  <c r="H12" i="2"/>
  <c r="N11" i="2"/>
  <c r="M11" i="2"/>
  <c r="L11" i="2"/>
  <c r="K11" i="2"/>
  <c r="J11" i="2"/>
  <c r="I11" i="2"/>
  <c r="G11" i="2"/>
  <c r="F11" i="2"/>
  <c r="E11" i="2"/>
  <c r="D11" i="2"/>
  <c r="C11" i="2"/>
  <c r="L19" i="2" l="1"/>
  <c r="L13" i="2"/>
  <c r="G18" i="2" l="1"/>
  <c r="N21" i="2" l="1"/>
  <c r="M21" i="2"/>
  <c r="L21" i="2"/>
  <c r="K21" i="2"/>
  <c r="J21" i="2"/>
  <c r="I21" i="2"/>
  <c r="H21" i="2"/>
  <c r="G21" i="2"/>
  <c r="F21" i="2"/>
  <c r="E21" i="2"/>
  <c r="D21" i="2"/>
  <c r="C21" i="2"/>
  <c r="M18" i="2"/>
  <c r="L18" i="2"/>
  <c r="K18" i="2"/>
  <c r="J18" i="2"/>
  <c r="I18" i="2"/>
  <c r="H18" i="2"/>
  <c r="F18" i="2"/>
  <c r="E18" i="2"/>
  <c r="D18" i="2"/>
  <c r="C18" i="2"/>
  <c r="N12" i="2"/>
  <c r="M12" i="2"/>
  <c r="L12" i="2"/>
  <c r="G12" i="2"/>
  <c r="F12" i="2"/>
  <c r="E12" i="2"/>
  <c r="D12" i="2"/>
  <c r="C12" i="2"/>
  <c r="N18" i="2" l="1"/>
  <c r="P13" i="2" l="1"/>
  <c r="O13" i="2"/>
  <c r="P14" i="2"/>
  <c r="O14" i="2"/>
  <c r="Q13" i="2" l="1"/>
  <c r="Q14" i="2"/>
  <c r="O16" i="2" l="1"/>
  <c r="P16" i="2"/>
  <c r="O17" i="2"/>
  <c r="P17" i="2"/>
  <c r="O15" i="2"/>
  <c r="P15" i="2"/>
  <c r="O18" i="2"/>
  <c r="P18" i="2"/>
  <c r="O19" i="2"/>
  <c r="P19" i="2"/>
  <c r="Q19" i="2" s="1"/>
  <c r="O20" i="2"/>
  <c r="P20" i="2"/>
  <c r="O21" i="2"/>
  <c r="P21" i="2"/>
  <c r="Q17" i="2" l="1"/>
  <c r="Q20" i="2"/>
  <c r="Q18" i="2"/>
  <c r="Q16" i="2"/>
  <c r="Q15" i="2"/>
  <c r="Q21" i="2"/>
  <c r="P11" i="2"/>
  <c r="O11" i="2"/>
  <c r="O12" i="2"/>
  <c r="P12" i="2"/>
  <c r="Q11" i="2" l="1"/>
  <c r="Q12" i="2"/>
  <c r="T21" i="2" l="1"/>
  <c r="Q23" i="2"/>
</calcChain>
</file>

<file path=xl/sharedStrings.xml><?xml version="1.0" encoding="utf-8"?>
<sst xmlns="http://schemas.openxmlformats.org/spreadsheetml/2006/main" count="34" uniqueCount="34">
  <si>
    <t>TIM Pengawas</t>
  </si>
  <si>
    <t>No</t>
  </si>
  <si>
    <t>Beras</t>
  </si>
  <si>
    <t>Kedelai</t>
  </si>
  <si>
    <t>Tepung Terigu</t>
  </si>
  <si>
    <t>Minyak Goreng</t>
  </si>
  <si>
    <t>Daging Ayam</t>
  </si>
  <si>
    <t>Daging Sapi</t>
  </si>
  <si>
    <t>Jenis Bahan Pokok</t>
  </si>
  <si>
    <t>April</t>
  </si>
  <si>
    <t>Mei</t>
  </si>
  <si>
    <t>Juni</t>
  </si>
  <si>
    <t>Juli</t>
  </si>
  <si>
    <t>Cabe</t>
  </si>
  <si>
    <t>Bawang Merah</t>
  </si>
  <si>
    <t>Gula</t>
  </si>
  <si>
    <t>Telur Ayam Ras</t>
  </si>
  <si>
    <t>Ikan Segar</t>
  </si>
  <si>
    <t>Harga Rata - rata pertahun</t>
  </si>
  <si>
    <t>Standar Deviasi</t>
  </si>
  <si>
    <t>Jan</t>
  </si>
  <si>
    <t>Feb</t>
  </si>
  <si>
    <t>Mar</t>
  </si>
  <si>
    <t>Agt</t>
  </si>
  <si>
    <t>Sep</t>
  </si>
  <si>
    <t>Okt</t>
  </si>
  <si>
    <t>Nop</t>
  </si>
  <si>
    <t>Des</t>
  </si>
  <si>
    <t>DATA PERSENTASE KOEFISIEN VARIASI HARGA ANTAR WAKTU TAHUN 2024</t>
  </si>
  <si>
    <t>Kandangan, 31 Desember 2024</t>
  </si>
  <si>
    <t>Koefisien Variasi antar Waktu perbahan pokok</t>
  </si>
  <si>
    <t xml:space="preserve">Koefisien Variasi antar Waktu </t>
  </si>
  <si>
    <t>59 % : 11 =</t>
  </si>
  <si>
    <r>
      <t xml:space="preserve">Rata-rata Koefisien variasi harga antar waktu 
</t>
    </r>
    <r>
      <rPr>
        <b/>
        <i/>
        <sz val="11"/>
        <color theme="1"/>
        <rFont val="Arial"/>
        <family val="2"/>
      </rPr>
      <t>(Koefisien variasi harga antar waktu / Jumlah jenis bahan pokok)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</si>
</sst>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9" fontId="0" fillId="0" borderId="0" xfId="2" applyFont="1"/>
    <xf numFmtId="9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9" fontId="4" fillId="2" borderId="5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1" fontId="3" fillId="0" borderId="2" xfId="1" applyFont="1" applyFill="1" applyBorder="1" applyAlignment="1">
      <alignment vertical="center"/>
    </xf>
    <xf numFmtId="41" fontId="3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1" fontId="3" fillId="0" borderId="3" xfId="1" applyFont="1" applyFill="1" applyBorder="1" applyAlignment="1">
      <alignment vertical="center"/>
    </xf>
    <xf numFmtId="41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4" xfId="0" quotePrefix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292100</xdr:colOff>
      <xdr:row>0</xdr:row>
      <xdr:rowOff>114300</xdr:rowOff>
    </xdr:from>
    <xdr:to>
      <xdr:col>12</xdr:col>
      <xdr:colOff>437362</xdr:colOff>
      <xdr:row>6</xdr:row>
      <xdr:rowOff>18924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596788-6A34-5FA5-7761-52D843611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6150" y="114300"/>
          <a:ext cx="6304762" cy="10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539750</xdr:colOff>
      <xdr:row>25</xdr:row>
      <xdr:rowOff>0</xdr:rowOff>
    </xdr:from>
    <xdr:to>
      <xdr:col>4</xdr:col>
      <xdr:colOff>474306</xdr:colOff>
      <xdr:row>35</xdr:row>
      <xdr:rowOff>2946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F4998E-98FE-0D95-CFEB-E10D64D3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" y="5770563"/>
          <a:ext cx="2847619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T27"/>
  <sheetViews>
    <sheetView tabSelected="1" view="pageBreakPreview" topLeftCell="A8" zoomScale="80" zoomScaleNormal="100" zoomScaleSheetLayoutView="80" workbookViewId="0">
      <selection activeCell="F16" sqref="F16"/>
    </sheetView>
  </sheetViews>
  <sheetFormatPr defaultRowHeight="14.5" x14ac:dyDescent="0.35"/>
  <cols>
    <col min="1" max="1" width="4.54296875" style="1" customWidth="1"/>
    <col min="2" max="2" width="22.1796875" customWidth="1"/>
    <col min="3" max="13" width="9.7265625" bestFit="1" customWidth="1"/>
    <col min="14" max="14" width="10.1796875" customWidth="1"/>
    <col min="15" max="15" width="12.26953125" customWidth="1"/>
    <col min="17" max="17" width="10.90625" customWidth="1"/>
  </cols>
  <sheetData>
    <row r="8" spans="1:18" ht="15.5" x14ac:dyDescent="0.35">
      <c r="A8" s="23" t="s">
        <v>28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8" ht="16" thickBot="1" x14ac:dyDescent="0.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8" ht="84" x14ac:dyDescent="0.35">
      <c r="A10" s="4" t="s">
        <v>1</v>
      </c>
      <c r="B10" s="5" t="s">
        <v>8</v>
      </c>
      <c r="C10" s="4" t="s">
        <v>20</v>
      </c>
      <c r="D10" s="4" t="s">
        <v>21</v>
      </c>
      <c r="E10" s="4" t="s">
        <v>22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23</v>
      </c>
      <c r="K10" s="4" t="s">
        <v>24</v>
      </c>
      <c r="L10" s="4" t="s">
        <v>25</v>
      </c>
      <c r="M10" s="4" t="s">
        <v>26</v>
      </c>
      <c r="N10" s="4" t="s">
        <v>27</v>
      </c>
      <c r="O10" s="5" t="s">
        <v>18</v>
      </c>
      <c r="P10" s="5" t="s">
        <v>19</v>
      </c>
      <c r="Q10" s="5" t="s">
        <v>30</v>
      </c>
    </row>
    <row r="11" spans="1:18" x14ac:dyDescent="0.35">
      <c r="A11" s="12">
        <v>1</v>
      </c>
      <c r="B11" s="13" t="s">
        <v>2</v>
      </c>
      <c r="C11" s="14">
        <f>(18750+18750+18750+18750)/4</f>
        <v>18750</v>
      </c>
      <c r="D11" s="14">
        <f t="shared" ref="D11:N11" si="0">(18750+18750+18750+18750)/4</f>
        <v>18750</v>
      </c>
      <c r="E11" s="14">
        <f t="shared" si="0"/>
        <v>18750</v>
      </c>
      <c r="F11" s="14">
        <f t="shared" si="0"/>
        <v>18750</v>
      </c>
      <c r="G11" s="14">
        <f t="shared" si="0"/>
        <v>18750</v>
      </c>
      <c r="H11" s="14">
        <f t="shared" si="0"/>
        <v>18750</v>
      </c>
      <c r="I11" s="14">
        <f t="shared" si="0"/>
        <v>18750</v>
      </c>
      <c r="J11" s="14">
        <f t="shared" si="0"/>
        <v>18750</v>
      </c>
      <c r="K11" s="14">
        <f t="shared" si="0"/>
        <v>18750</v>
      </c>
      <c r="L11" s="14">
        <f t="shared" si="0"/>
        <v>18750</v>
      </c>
      <c r="M11" s="14">
        <f t="shared" si="0"/>
        <v>18750</v>
      </c>
      <c r="N11" s="14">
        <f t="shared" si="0"/>
        <v>18750</v>
      </c>
      <c r="O11" s="15">
        <f>AVERAGE(C11:N11)</f>
        <v>18750</v>
      </c>
      <c r="P11" s="12">
        <f>_xlfn.STDEV.S(C11:N11)</f>
        <v>0</v>
      </c>
      <c r="Q11" s="16">
        <f>P11/O11</f>
        <v>0</v>
      </c>
    </row>
    <row r="12" spans="1:18" x14ac:dyDescent="0.35">
      <c r="A12" s="12">
        <v>2</v>
      </c>
      <c r="B12" s="13" t="s">
        <v>3</v>
      </c>
      <c r="C12" s="14">
        <f>(16000+16000+16000+16000)/4</f>
        <v>16000</v>
      </c>
      <c r="D12" s="14">
        <f t="shared" ref="D12:N12" si="1">(16000+16000+16000+16000)/4</f>
        <v>16000</v>
      </c>
      <c r="E12" s="14">
        <f t="shared" si="1"/>
        <v>16000</v>
      </c>
      <c r="F12" s="14">
        <f t="shared" si="1"/>
        <v>16000</v>
      </c>
      <c r="G12" s="14">
        <f t="shared" si="1"/>
        <v>16000</v>
      </c>
      <c r="H12" s="14">
        <f t="shared" si="1"/>
        <v>16000</v>
      </c>
      <c r="I12" s="14">
        <f t="shared" si="1"/>
        <v>16000</v>
      </c>
      <c r="J12" s="14">
        <f t="shared" si="1"/>
        <v>16000</v>
      </c>
      <c r="K12" s="14">
        <f t="shared" si="1"/>
        <v>16000</v>
      </c>
      <c r="L12" s="14">
        <f t="shared" si="1"/>
        <v>16000</v>
      </c>
      <c r="M12" s="14">
        <f t="shared" si="1"/>
        <v>16000</v>
      </c>
      <c r="N12" s="14">
        <f t="shared" si="1"/>
        <v>16000</v>
      </c>
      <c r="O12" s="15">
        <f t="shared" ref="O12:O21" si="2">AVERAGE(C12:N12)</f>
        <v>16000</v>
      </c>
      <c r="P12" s="12">
        <f t="shared" ref="P12:P21" si="3">_xlfn.STDEV.S(C12:N12)</f>
        <v>0</v>
      </c>
      <c r="Q12" s="16">
        <f t="shared" ref="Q12:Q21" si="4">P12/O12</f>
        <v>0</v>
      </c>
    </row>
    <row r="13" spans="1:18" x14ac:dyDescent="0.35">
      <c r="A13" s="12">
        <v>3</v>
      </c>
      <c r="B13" s="13" t="s">
        <v>13</v>
      </c>
      <c r="C13" s="14">
        <f>(90000+90000+90000+80000)/4</f>
        <v>87500</v>
      </c>
      <c r="D13" s="14">
        <f>(60000+60000+100000+100000)/4</f>
        <v>80000</v>
      </c>
      <c r="E13" s="14">
        <f>(100000+100000+80000+80000)/4</f>
        <v>90000</v>
      </c>
      <c r="F13" s="14">
        <f>(80000+80000+70000+70000)/4</f>
        <v>75000</v>
      </c>
      <c r="G13" s="14">
        <f>(60000+60000+60000+60000)/4</f>
        <v>60000</v>
      </c>
      <c r="H13" s="14">
        <f>(60000+60000+80000+80000)/4</f>
        <v>70000</v>
      </c>
      <c r="I13" s="14">
        <f>(70000+80000+80000+80000+80000)/5</f>
        <v>78000</v>
      </c>
      <c r="J13" s="14">
        <f>(90000+80000+80000+70000)/4</f>
        <v>80000</v>
      </c>
      <c r="K13" s="14">
        <f>(70000+70000+70000+70000+60000)/5</f>
        <v>68000</v>
      </c>
      <c r="L13" s="14">
        <f>(80000+100000+100000+120000)/4</f>
        <v>100000</v>
      </c>
      <c r="M13" s="14">
        <f>(50000+50000+60000+60000)/4</f>
        <v>55000</v>
      </c>
      <c r="N13" s="14">
        <f>(60000+60000+60000+100000+100000)/5</f>
        <v>76000</v>
      </c>
      <c r="O13" s="15">
        <f t="shared" si="2"/>
        <v>76625</v>
      </c>
      <c r="P13" s="12">
        <f t="shared" si="3"/>
        <v>12553.748082110415</v>
      </c>
      <c r="Q13" s="16">
        <f t="shared" si="4"/>
        <v>0.16383358019067426</v>
      </c>
    </row>
    <row r="14" spans="1:18" x14ac:dyDescent="0.35">
      <c r="A14" s="12">
        <v>4</v>
      </c>
      <c r="B14" s="13" t="s">
        <v>14</v>
      </c>
      <c r="C14" s="14">
        <f>(38000+40000+42000+40000+35000)/5</f>
        <v>39000</v>
      </c>
      <c r="D14" s="14">
        <f>(35000+35000+32000+32000)/4</f>
        <v>33500</v>
      </c>
      <c r="E14" s="14">
        <f>(32000+32000+30000+30000)/4</f>
        <v>31000</v>
      </c>
      <c r="F14" s="14">
        <f>(30000+55000+55000)/3</f>
        <v>46666.666666666664</v>
      </c>
      <c r="G14" s="14">
        <f>(55000+45000+45000+45000)/4</f>
        <v>47500</v>
      </c>
      <c r="H14" s="14">
        <f>(45000+45000+45000+45000)/4</f>
        <v>45000</v>
      </c>
      <c r="I14" s="14">
        <f>(40000+40000+40000+30000+27000)/5</f>
        <v>35400</v>
      </c>
      <c r="J14" s="14">
        <f>(25000+25000+25000+25000)/4</f>
        <v>25000</v>
      </c>
      <c r="K14" s="14">
        <f>(25000+30000+30000+30000+25000)/5</f>
        <v>28000</v>
      </c>
      <c r="L14" s="14">
        <f>(25000+25000+25000+25000)/4</f>
        <v>25000</v>
      </c>
      <c r="M14" s="14">
        <f>(35000+41000+45000+45000)/4</f>
        <v>41500</v>
      </c>
      <c r="N14" s="14">
        <f>(45000+47000+45000+45000)/4</f>
        <v>45500</v>
      </c>
      <c r="O14" s="15">
        <f t="shared" si="2"/>
        <v>36922.222222222219</v>
      </c>
      <c r="P14" s="12">
        <f t="shared" si="3"/>
        <v>8441.9507216360962</v>
      </c>
      <c r="Q14" s="16">
        <f t="shared" si="4"/>
        <v>0.22864145800398697</v>
      </c>
    </row>
    <row r="15" spans="1:18" x14ac:dyDescent="0.35">
      <c r="A15" s="12">
        <v>5</v>
      </c>
      <c r="B15" s="13" t="s">
        <v>15</v>
      </c>
      <c r="C15" s="14">
        <f>(17000+17000+17000+17000)/4</f>
        <v>17000</v>
      </c>
      <c r="D15" s="14">
        <f t="shared" ref="D15:K15" si="5">(17000+17000+17000+17000)/4</f>
        <v>17000</v>
      </c>
      <c r="E15" s="14">
        <f t="shared" si="5"/>
        <v>17000</v>
      </c>
      <c r="F15" s="14">
        <f>(17500+17500+18000+18000)/4</f>
        <v>17750</v>
      </c>
      <c r="G15" s="14">
        <f>(18000+18000+18000+18000)/4</f>
        <v>18000</v>
      </c>
      <c r="H15" s="14">
        <f>(18000+18000+18000+18000)/4</f>
        <v>18000</v>
      </c>
      <c r="I15" s="14">
        <f>(18000+18000+18000+18000+17000)/5</f>
        <v>17800</v>
      </c>
      <c r="J15" s="14">
        <f t="shared" si="5"/>
        <v>17000</v>
      </c>
      <c r="K15" s="14">
        <f t="shared" si="5"/>
        <v>17000</v>
      </c>
      <c r="L15" s="14">
        <f>(17500+17500+17500+17500)/4</f>
        <v>17500</v>
      </c>
      <c r="M15" s="14">
        <f>(17500+17500+17500+17500)/4</f>
        <v>17500</v>
      </c>
      <c r="N15" s="14">
        <f>(17500+17500+17500+17500)/4</f>
        <v>17500</v>
      </c>
      <c r="O15" s="15">
        <f t="shared" si="2"/>
        <v>17420.833333333332</v>
      </c>
      <c r="P15" s="12">
        <f t="shared" si="3"/>
        <v>407.5750535084602</v>
      </c>
      <c r="Q15" s="16">
        <f t="shared" si="4"/>
        <v>2.3395841387713574E-2</v>
      </c>
      <c r="R15" s="2"/>
    </row>
    <row r="16" spans="1:18" x14ac:dyDescent="0.35">
      <c r="A16" s="12">
        <v>6</v>
      </c>
      <c r="B16" s="13" t="s">
        <v>5</v>
      </c>
      <c r="C16" s="14">
        <f>(16000+16000+16000+16000)/4</f>
        <v>16000</v>
      </c>
      <c r="D16" s="14">
        <f t="shared" ref="D16:E16" si="6">(16000+16000+16000+16000)/4</f>
        <v>16000</v>
      </c>
      <c r="E16" s="14">
        <f t="shared" si="6"/>
        <v>16000</v>
      </c>
      <c r="F16" s="14">
        <f t="shared" ref="F16:K16" si="7">(17000+17000+17000+17000)/4</f>
        <v>17000</v>
      </c>
      <c r="G16" s="14">
        <f t="shared" si="7"/>
        <v>17000</v>
      </c>
      <c r="H16" s="14">
        <f t="shared" si="7"/>
        <v>17000</v>
      </c>
      <c r="I16" s="14">
        <f t="shared" si="7"/>
        <v>17000</v>
      </c>
      <c r="J16" s="14">
        <f t="shared" si="7"/>
        <v>17000</v>
      </c>
      <c r="K16" s="14">
        <f t="shared" si="7"/>
        <v>17000</v>
      </c>
      <c r="L16" s="14">
        <f t="shared" ref="L16:N16" si="8">(17000+17000+17000+17000)/4</f>
        <v>17000</v>
      </c>
      <c r="M16" s="14">
        <f t="shared" si="8"/>
        <v>17000</v>
      </c>
      <c r="N16" s="14">
        <f t="shared" si="8"/>
        <v>17000</v>
      </c>
      <c r="O16" s="15">
        <f t="shared" si="2"/>
        <v>16750</v>
      </c>
      <c r="P16" s="12">
        <f t="shared" si="3"/>
        <v>452.26701686664546</v>
      </c>
      <c r="Q16" s="16">
        <f t="shared" si="4"/>
        <v>2.7001015932337044E-2</v>
      </c>
    </row>
    <row r="17" spans="1:20" x14ac:dyDescent="0.35">
      <c r="A17" s="12">
        <v>7</v>
      </c>
      <c r="B17" s="13" t="s">
        <v>4</v>
      </c>
      <c r="C17" s="14">
        <f>(14000+14000+14000+14000)/4</f>
        <v>14000</v>
      </c>
      <c r="D17" s="14">
        <f>(14000+14000+14000+14000)/4</f>
        <v>14000</v>
      </c>
      <c r="E17" s="14">
        <f t="shared" ref="E17:G17" si="9">(14000+14000+14000+14000)/4</f>
        <v>14000</v>
      </c>
      <c r="F17" s="14">
        <f t="shared" si="9"/>
        <v>14000</v>
      </c>
      <c r="G17" s="14">
        <f t="shared" si="9"/>
        <v>14000</v>
      </c>
      <c r="H17" s="14">
        <f>(14000+14000+14000+14000)/4</f>
        <v>14000</v>
      </c>
      <c r="I17" s="14">
        <f>(14000+14000+14000+14000)/4</f>
        <v>14000</v>
      </c>
      <c r="J17" s="14">
        <f t="shared" ref="J17:N17" si="10">(14000+14000+14000+14000)/4</f>
        <v>14000</v>
      </c>
      <c r="K17" s="14">
        <f t="shared" si="10"/>
        <v>14000</v>
      </c>
      <c r="L17" s="14">
        <f t="shared" si="10"/>
        <v>14000</v>
      </c>
      <c r="M17" s="14">
        <f t="shared" si="10"/>
        <v>14000</v>
      </c>
      <c r="N17" s="14">
        <f t="shared" si="10"/>
        <v>14000</v>
      </c>
      <c r="O17" s="15">
        <f t="shared" si="2"/>
        <v>14000</v>
      </c>
      <c r="P17" s="12">
        <f t="shared" si="3"/>
        <v>0</v>
      </c>
      <c r="Q17" s="16">
        <f t="shared" si="4"/>
        <v>0</v>
      </c>
    </row>
    <row r="18" spans="1:20" x14ac:dyDescent="0.35">
      <c r="A18" s="12">
        <v>8</v>
      </c>
      <c r="B18" s="13" t="s">
        <v>7</v>
      </c>
      <c r="C18" s="14">
        <f t="shared" ref="C18:M18" si="11">(140000+140000+140000+140000)/4</f>
        <v>140000</v>
      </c>
      <c r="D18" s="14">
        <f t="shared" si="11"/>
        <v>140000</v>
      </c>
      <c r="E18" s="14">
        <f t="shared" si="11"/>
        <v>140000</v>
      </c>
      <c r="F18" s="14">
        <f t="shared" si="11"/>
        <v>140000</v>
      </c>
      <c r="G18" s="14">
        <f>(140000+140000+140000+140000)/4</f>
        <v>140000</v>
      </c>
      <c r="H18" s="14">
        <f t="shared" si="11"/>
        <v>140000</v>
      </c>
      <c r="I18" s="14">
        <f t="shared" si="11"/>
        <v>140000</v>
      </c>
      <c r="J18" s="14">
        <f t="shared" si="11"/>
        <v>140000</v>
      </c>
      <c r="K18" s="14">
        <f t="shared" si="11"/>
        <v>140000</v>
      </c>
      <c r="L18" s="14">
        <f t="shared" si="11"/>
        <v>140000</v>
      </c>
      <c r="M18" s="14">
        <f t="shared" si="11"/>
        <v>140000</v>
      </c>
      <c r="N18" s="14">
        <f t="shared" ref="N18" si="12">(140000+140000+140000+140000)/4</f>
        <v>140000</v>
      </c>
      <c r="O18" s="15">
        <f t="shared" si="2"/>
        <v>140000</v>
      </c>
      <c r="P18" s="12">
        <f t="shared" si="3"/>
        <v>0</v>
      </c>
      <c r="Q18" s="16">
        <f t="shared" si="4"/>
        <v>0</v>
      </c>
    </row>
    <row r="19" spans="1:20" x14ac:dyDescent="0.35">
      <c r="A19" s="12">
        <v>9</v>
      </c>
      <c r="B19" s="13" t="s">
        <v>6</v>
      </c>
      <c r="C19" s="14">
        <f>(52500+51000+49000+35000)/4</f>
        <v>46875</v>
      </c>
      <c r="D19" s="14">
        <f>(40000+38000+35000+35000)/4</f>
        <v>37000</v>
      </c>
      <c r="E19" s="14">
        <f>(37000+37000+36000+36000)/4</f>
        <v>36500</v>
      </c>
      <c r="F19" s="14">
        <f>(37000+48000+48000)/3</f>
        <v>44333.333333333336</v>
      </c>
      <c r="G19" s="14">
        <f>(40000+42000+44000+40000)/4</f>
        <v>41500</v>
      </c>
      <c r="H19" s="14">
        <f>(38000+40000+37000)/3</f>
        <v>38333.333333333336</v>
      </c>
      <c r="I19" s="14">
        <f>(37000+39000+36000+36000+37000)/5</f>
        <v>37000</v>
      </c>
      <c r="J19" s="14">
        <f>(34000+34000+34000+34000)/4</f>
        <v>34000</v>
      </c>
      <c r="K19" s="14">
        <f>(34000+33000+36000+36000+34000)/5</f>
        <v>34600</v>
      </c>
      <c r="L19" s="14">
        <f>(40000+42000+42000+39000)/4</f>
        <v>40750</v>
      </c>
      <c r="M19" s="14">
        <f>(38000+36000+37000+39000)/4</f>
        <v>37500</v>
      </c>
      <c r="N19" s="14">
        <f>(37000+37000+37000+39000+43000)/5</f>
        <v>38600</v>
      </c>
      <c r="O19" s="15">
        <f t="shared" si="2"/>
        <v>38915.972222222226</v>
      </c>
      <c r="P19" s="12">
        <f t="shared" si="3"/>
        <v>3827.5589880809234</v>
      </c>
      <c r="Q19" s="16">
        <f t="shared" si="4"/>
        <v>9.8354448559691096E-2</v>
      </c>
    </row>
    <row r="20" spans="1:20" x14ac:dyDescent="0.35">
      <c r="A20" s="12">
        <v>10</v>
      </c>
      <c r="B20" s="13" t="s">
        <v>16</v>
      </c>
      <c r="C20" s="14">
        <f>(30000+30000+30000+30000)/4</f>
        <v>30000</v>
      </c>
      <c r="D20" s="14">
        <f>(30000+30000+32000+32000)/4</f>
        <v>31000</v>
      </c>
      <c r="E20" s="14">
        <f>(32000+32000+32000+32000)/4</f>
        <v>32000</v>
      </c>
      <c r="F20" s="14">
        <f t="shared" ref="F20" si="13">(32000+32000+32000+32000)/4</f>
        <v>32000</v>
      </c>
      <c r="G20" s="14">
        <f>(32000+30000+30000+30000)/4</f>
        <v>30500</v>
      </c>
      <c r="H20" s="14">
        <f>(30000+30000+31000+31000)/4</f>
        <v>30500</v>
      </c>
      <c r="I20" s="14">
        <f>(31000+31000+31000+31000)/4</f>
        <v>31000</v>
      </c>
      <c r="J20" s="14">
        <f>(30000+30000+30000+30000)/4</f>
        <v>30000</v>
      </c>
      <c r="K20" s="14">
        <f>(30000+30000+30000+30000)/4</f>
        <v>30000</v>
      </c>
      <c r="L20" s="14">
        <f>(30000+30000+30000+30000)/4</f>
        <v>30000</v>
      </c>
      <c r="M20" s="14">
        <f>(30000+30000+30000+30000)/4</f>
        <v>30000</v>
      </c>
      <c r="N20" s="14">
        <f>(30000+30000+32000+32000+32000)/5</f>
        <v>31200</v>
      </c>
      <c r="O20" s="15">
        <f t="shared" si="2"/>
        <v>30683.333333333332</v>
      </c>
      <c r="P20" s="12">
        <f t="shared" si="3"/>
        <v>758.98656513841286</v>
      </c>
      <c r="Q20" s="16">
        <f t="shared" si="4"/>
        <v>2.4736118364098194E-2</v>
      </c>
    </row>
    <row r="21" spans="1:20" ht="15" thickBot="1" x14ac:dyDescent="0.4">
      <c r="A21" s="17">
        <v>11</v>
      </c>
      <c r="B21" s="18" t="s">
        <v>17</v>
      </c>
      <c r="C21" s="19">
        <f>(60000+60000+50000+50000)/4</f>
        <v>55000</v>
      </c>
      <c r="D21" s="19">
        <f>(60000+60000+60000+60000)/4</f>
        <v>60000</v>
      </c>
      <c r="E21" s="19">
        <f>(60000+60000+60000+60000)/4</f>
        <v>60000</v>
      </c>
      <c r="F21" s="19">
        <f>(60000+60000+60000+60000)/4</f>
        <v>60000</v>
      </c>
      <c r="G21" s="19">
        <f t="shared" ref="G21:N21" si="14">(60000+60000+60000+60000)/4</f>
        <v>60000</v>
      </c>
      <c r="H21" s="19">
        <f t="shared" si="14"/>
        <v>60000</v>
      </c>
      <c r="I21" s="19">
        <f t="shared" si="14"/>
        <v>60000</v>
      </c>
      <c r="J21" s="19">
        <f t="shared" si="14"/>
        <v>60000</v>
      </c>
      <c r="K21" s="19">
        <f t="shared" si="14"/>
        <v>60000</v>
      </c>
      <c r="L21" s="19">
        <f t="shared" si="14"/>
        <v>60000</v>
      </c>
      <c r="M21" s="19">
        <f t="shared" si="14"/>
        <v>60000</v>
      </c>
      <c r="N21" s="19">
        <f t="shared" si="14"/>
        <v>60000</v>
      </c>
      <c r="O21" s="20">
        <f t="shared" si="2"/>
        <v>59583.333333333336</v>
      </c>
      <c r="P21" s="21">
        <f t="shared" si="3"/>
        <v>1443.3756729740642</v>
      </c>
      <c r="Q21" s="22">
        <f t="shared" si="4"/>
        <v>2.4224486819145134E-2</v>
      </c>
      <c r="T21" s="3">
        <f>SUM(Q11:Q21)</f>
        <v>0.59018694925764625</v>
      </c>
    </row>
    <row r="22" spans="1:20" ht="24" customHeight="1" thickBot="1" x14ac:dyDescent="0.4">
      <c r="A22" s="29" t="s">
        <v>31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8"/>
      <c r="P22" s="9"/>
      <c r="Q22" s="10">
        <f>SUM(Q11:Q21)</f>
        <v>0.59018694925764625</v>
      </c>
      <c r="T22" s="3"/>
    </row>
    <row r="23" spans="1:20" ht="35.5" customHeight="1" thickBot="1" x14ac:dyDescent="0.4">
      <c r="A23" s="26" t="s">
        <v>33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  <c r="O23" s="24" t="s">
        <v>32</v>
      </c>
      <c r="P23" s="25"/>
      <c r="Q23" s="11">
        <f>SUM(Q11:Q21)/11</f>
        <v>5.3653359023422387E-2</v>
      </c>
    </row>
    <row r="24" spans="1:20" x14ac:dyDescent="0.3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20" x14ac:dyDescent="0.3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6" t="s">
        <v>29</v>
      </c>
      <c r="O25" s="7"/>
      <c r="P25" s="7"/>
      <c r="Q25" s="7"/>
    </row>
    <row r="26" spans="1:20" x14ac:dyDescent="0.35">
      <c r="A26" s="6"/>
      <c r="B26" s="7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20" x14ac:dyDescent="0.3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6" t="s">
        <v>0</v>
      </c>
      <c r="O27" s="7"/>
      <c r="P27" s="7"/>
      <c r="Q27" s="7"/>
    </row>
  </sheetData>
  <mergeCells count="5">
    <mergeCell ref="A9:Q9"/>
    <mergeCell ref="O23:P23"/>
    <mergeCell ref="A23:N23"/>
    <mergeCell ref="A8:Q8"/>
    <mergeCell ref="A22:N22"/>
  </mergeCells>
  <printOptions horizontalCentered="1"/>
  <pageMargins left="0.26" right="0.2" top="0.35" bottom="0.52" header="0.3" footer="0.3"/>
  <pageSetup paperSize="9" scale="82" fitToHeight="0" orientation="landscape" horizontalDpi="0" verticalDpi="0" r:id="rId1"/>
  <ignoredErrors>
    <ignoredError sqref="C16:E16 D20 K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2025-06-18T01:47:47Z</dcterms:modified>
</cp:coreProperties>
</file>