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87064A22-D1F9-4687-9FF7-2A9F7FAB6A1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OGRESS FISIK" sheetId="1" r:id="rId1"/>
    <sheet name="E-MONEV" sheetId="2" r:id="rId2"/>
  </sheets>
  <definedNames>
    <definedName name="_xlnm.Print_Area" localSheetId="0">'PROGRESS FISIK'!$A$1:$AB$116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60" i="2" l="1"/>
  <c r="BK60" i="2"/>
  <c r="BJ60" i="2"/>
  <c r="BM60" i="2" s="1"/>
  <c r="BH57" i="2"/>
  <c r="C40" i="2"/>
  <c r="C34" i="2"/>
  <c r="C31" i="2"/>
  <c r="C28" i="2"/>
  <c r="D24" i="2"/>
  <c r="BI23" i="2"/>
  <c r="BD23" i="2"/>
  <c r="AX23" i="2"/>
  <c r="BU23" i="2" s="1"/>
  <c r="AT23" i="2"/>
  <c r="AO23" i="2"/>
  <c r="AJ23" i="2"/>
  <c r="AE23" i="2"/>
  <c r="Z23" i="2"/>
  <c r="U23" i="2"/>
  <c r="P23" i="2"/>
  <c r="K23" i="2"/>
  <c r="F23" i="2"/>
  <c r="BU22" i="2"/>
  <c r="BU30" i="2" s="1"/>
  <c r="BH22" i="2"/>
  <c r="BH14" i="2" s="1"/>
  <c r="BI14" i="2" s="1"/>
  <c r="BD22" i="2"/>
  <c r="BC22" i="2"/>
  <c r="AX22" i="2"/>
  <c r="AY22" i="2" s="1"/>
  <c r="AT22" i="2"/>
  <c r="AO22" i="2"/>
  <c r="AJ22" i="2"/>
  <c r="AD22" i="2"/>
  <c r="AE22" i="2" s="1"/>
  <c r="Y22" i="2"/>
  <c r="Z22" i="2" s="1"/>
  <c r="U22" i="2"/>
  <c r="P22" i="2"/>
  <c r="O22" i="2"/>
  <c r="J22" i="2"/>
  <c r="J14" i="2" s="1"/>
  <c r="F22" i="2"/>
  <c r="BI21" i="2"/>
  <c r="BD21" i="2"/>
  <c r="AX21" i="2"/>
  <c r="AS21" i="2"/>
  <c r="AO21" i="2"/>
  <c r="AJ21" i="2"/>
  <c r="AE21" i="2"/>
  <c r="Z21" i="2"/>
  <c r="U21" i="2"/>
  <c r="P21" i="2"/>
  <c r="K21" i="2"/>
  <c r="F21" i="2"/>
  <c r="BU20" i="2"/>
  <c r="BI20" i="2"/>
  <c r="BD20" i="2"/>
  <c r="AX20" i="2"/>
  <c r="AY20" i="2" s="1"/>
  <c r="AT20" i="2"/>
  <c r="AS20" i="2"/>
  <c r="AO20" i="2"/>
  <c r="AN20" i="2"/>
  <c r="AI20" i="2"/>
  <c r="AD20" i="2"/>
  <c r="BM20" i="2" s="1"/>
  <c r="BN20" i="2" s="1"/>
  <c r="Z20" i="2"/>
  <c r="U20" i="2"/>
  <c r="P20" i="2"/>
  <c r="K20" i="2"/>
  <c r="F20" i="2"/>
  <c r="BU19" i="2"/>
  <c r="BT19" i="2"/>
  <c r="BN19" i="2"/>
  <c r="BM19" i="2"/>
  <c r="BI19" i="2"/>
  <c r="BD19" i="2"/>
  <c r="AY19" i="2"/>
  <c r="AX19" i="2"/>
  <c r="AT19" i="2"/>
  <c r="AO19" i="2"/>
  <c r="AJ19" i="2"/>
  <c r="AE19" i="2"/>
  <c r="Z19" i="2"/>
  <c r="U19" i="2"/>
  <c r="P19" i="2"/>
  <c r="K19" i="2"/>
  <c r="F19" i="2"/>
  <c r="BM18" i="2"/>
  <c r="BT18" i="2" s="1"/>
  <c r="BI18" i="2"/>
  <c r="BH18" i="2"/>
  <c r="BU18" i="2" s="1"/>
  <c r="BD18" i="2"/>
  <c r="AY18" i="2"/>
  <c r="AT18" i="2"/>
  <c r="AO18" i="2"/>
  <c r="AJ18" i="2"/>
  <c r="AE18" i="2"/>
  <c r="Z18" i="2"/>
  <c r="U18" i="2"/>
  <c r="P18" i="2"/>
  <c r="K18" i="2"/>
  <c r="F18" i="2"/>
  <c r="BH17" i="2"/>
  <c r="BJ31" i="2" s="1"/>
  <c r="BD17" i="2"/>
  <c r="BC17" i="2"/>
  <c r="AX17" i="2"/>
  <c r="AT17" i="2"/>
  <c r="AS17" i="2"/>
  <c r="AO17" i="2"/>
  <c r="AJ17" i="2"/>
  <c r="AE17" i="2"/>
  <c r="Z17" i="2"/>
  <c r="U17" i="2"/>
  <c r="P17" i="2"/>
  <c r="K17" i="2"/>
  <c r="F17" i="2"/>
  <c r="BI16" i="2"/>
  <c r="BH16" i="2"/>
  <c r="BU16" i="2" s="1"/>
  <c r="BD16" i="2"/>
  <c r="BC16" i="2"/>
  <c r="AY16" i="2"/>
  <c r="AT16" i="2"/>
  <c r="AO16" i="2"/>
  <c r="AJ16" i="2"/>
  <c r="AE16" i="2"/>
  <c r="Z16" i="2"/>
  <c r="U16" i="2"/>
  <c r="P16" i="2"/>
  <c r="O16" i="2"/>
  <c r="O15" i="2" s="1"/>
  <c r="P15" i="2" s="1"/>
  <c r="K16" i="2"/>
  <c r="F16" i="2"/>
  <c r="BC15" i="2"/>
  <c r="BD15" i="2" s="1"/>
  <c r="AS15" i="2"/>
  <c r="AT15" i="2" s="1"/>
  <c r="AO15" i="2"/>
  <c r="AN15" i="2"/>
  <c r="AI15" i="2"/>
  <c r="AJ15" i="2" s="1"/>
  <c r="AE15" i="2"/>
  <c r="AD15" i="2"/>
  <c r="Y15" i="2"/>
  <c r="Z15" i="2" s="1"/>
  <c r="T15" i="2"/>
  <c r="U15" i="2" s="1"/>
  <c r="K15" i="2"/>
  <c r="J15" i="2"/>
  <c r="F15" i="2"/>
  <c r="E15" i="2"/>
  <c r="D15" i="2"/>
  <c r="C15" i="2"/>
  <c r="BC14" i="2"/>
  <c r="BD14" i="2" s="1"/>
  <c r="AS14" i="2"/>
  <c r="AT14" i="2" s="1"/>
  <c r="AO14" i="2"/>
  <c r="AN14" i="2"/>
  <c r="Y14" i="2"/>
  <c r="U14" i="2"/>
  <c r="T14" i="2"/>
  <c r="P14" i="2"/>
  <c r="O14" i="2"/>
  <c r="E14" i="2"/>
  <c r="F14" i="2" s="1"/>
  <c r="D14" i="2"/>
  <c r="C14" i="2"/>
  <c r="Z14" i="2" s="1"/>
  <c r="BP13" i="2"/>
  <c r="BQ13" i="2" s="1"/>
  <c r="BO13" i="2"/>
  <c r="BL13" i="2"/>
  <c r="BH13" i="2"/>
  <c r="BU13" i="2" s="1"/>
  <c r="BG13" i="2"/>
  <c r="BD13" i="2"/>
  <c r="BB13" i="2"/>
  <c r="AY13" i="2"/>
  <c r="AW13" i="2"/>
  <c r="AT13" i="2"/>
  <c r="AR13" i="2"/>
  <c r="AO13" i="2"/>
  <c r="AM13" i="2"/>
  <c r="AJ13" i="2"/>
  <c r="AH13" i="2"/>
  <c r="AE13" i="2"/>
  <c r="AC13" i="2"/>
  <c r="Z13" i="2"/>
  <c r="X13" i="2"/>
  <c r="U13" i="2"/>
  <c r="S13" i="2"/>
  <c r="P13" i="2"/>
  <c r="N13" i="2"/>
  <c r="K13" i="2"/>
  <c r="I13" i="2"/>
  <c r="F13" i="2"/>
  <c r="BU12" i="2"/>
  <c r="BI12" i="2"/>
  <c r="BD12" i="2"/>
  <c r="AY12" i="2"/>
  <c r="AS12" i="2"/>
  <c r="AN1" i="2" s="1"/>
  <c r="AO12" i="2"/>
  <c r="AJ12" i="2"/>
  <c r="AE12" i="2"/>
  <c r="Z12" i="2"/>
  <c r="T12" i="2"/>
  <c r="P12" i="2"/>
  <c r="K12" i="2"/>
  <c r="F12" i="2"/>
  <c r="BU11" i="2"/>
  <c r="BH11" i="2"/>
  <c r="BI11" i="2" s="1"/>
  <c r="BC11" i="2"/>
  <c r="BC9" i="2" s="1"/>
  <c r="AX11" i="2"/>
  <c r="AY11" i="2" s="1"/>
  <c r="AT11" i="2"/>
  <c r="AS11" i="2"/>
  <c r="AO11" i="2"/>
  <c r="AN11" i="2"/>
  <c r="AI11" i="2"/>
  <c r="AJ11" i="2" s="1"/>
  <c r="AE11" i="2"/>
  <c r="AD11" i="2"/>
  <c r="AD9" i="2" s="1"/>
  <c r="AE9" i="2" s="1"/>
  <c r="Z11" i="2"/>
  <c r="U11" i="2"/>
  <c r="T11" i="2"/>
  <c r="P11" i="2"/>
  <c r="O11" i="2"/>
  <c r="K11" i="2"/>
  <c r="F11" i="2"/>
  <c r="BU10" i="2"/>
  <c r="BU14" i="2" s="1"/>
  <c r="BI10" i="2"/>
  <c r="BH10" i="2"/>
  <c r="BC10" i="2"/>
  <c r="BD10" i="2" s="1"/>
  <c r="AX10" i="2"/>
  <c r="AX35" i="2" s="1"/>
  <c r="AT10" i="2"/>
  <c r="AS10" i="2"/>
  <c r="AN10" i="2"/>
  <c r="AO10" i="2" s="1"/>
  <c r="AJ10" i="2"/>
  <c r="AI10" i="2"/>
  <c r="AI9" i="2" s="1"/>
  <c r="AD10" i="2"/>
  <c r="AE10" i="2" s="1"/>
  <c r="Z10" i="2"/>
  <c r="U10" i="2"/>
  <c r="O10" i="2"/>
  <c r="P10" i="2" s="1"/>
  <c r="K10" i="2"/>
  <c r="F10" i="2"/>
  <c r="BH9" i="2"/>
  <c r="BI9" i="2" s="1"/>
  <c r="AJ9" i="2"/>
  <c r="Y9" i="2"/>
  <c r="Y7" i="2" s="1"/>
  <c r="Z7" i="2" s="1"/>
  <c r="O9" i="2"/>
  <c r="J9" i="2"/>
  <c r="K9" i="2" s="1"/>
  <c r="E9" i="2"/>
  <c r="F9" i="2" s="1"/>
  <c r="D9" i="2"/>
  <c r="C9" i="2"/>
  <c r="C7" i="2" s="1"/>
  <c r="BI8" i="2"/>
  <c r="BH8" i="2"/>
  <c r="BD8" i="2"/>
  <c r="BC8" i="2"/>
  <c r="BC7" i="2" s="1"/>
  <c r="BD7" i="2" s="1"/>
  <c r="AX8" i="2"/>
  <c r="AT8" i="2"/>
  <c r="AO8" i="2"/>
  <c r="AJ8" i="2"/>
  <c r="AE8" i="2"/>
  <c r="Z8" i="2"/>
  <c r="U8" i="2"/>
  <c r="P8" i="2"/>
  <c r="K8" i="2"/>
  <c r="F8" i="2"/>
  <c r="D8" i="2"/>
  <c r="AX1" i="2"/>
  <c r="BK16" i="2"/>
  <c r="BP16" i="2" s="1"/>
  <c r="BQ16" i="2" s="1"/>
  <c r="BJ16" i="2"/>
  <c r="BO16" i="2" s="1"/>
  <c r="BF16" i="2"/>
  <c r="BG16" i="2" s="1"/>
  <c r="BE16" i="2"/>
  <c r="BA16" i="2"/>
  <c r="BB16" i="2" s="1"/>
  <c r="AZ16" i="2"/>
  <c r="AV16" i="2"/>
  <c r="AW16" i="2" s="1"/>
  <c r="AU16" i="2"/>
  <c r="AQ16" i="2"/>
  <c r="AR16" i="2" s="1"/>
  <c r="AP16" i="2"/>
  <c r="AL16" i="2"/>
  <c r="AM16" i="2" s="1"/>
  <c r="AK16" i="2"/>
  <c r="AG16" i="2"/>
  <c r="AH16" i="2" s="1"/>
  <c r="AF16" i="2"/>
  <c r="AB16" i="2"/>
  <c r="AC16" i="2" s="1"/>
  <c r="AA16" i="2"/>
  <c r="W16" i="2"/>
  <c r="X16" i="2" s="1"/>
  <c r="V16" i="2"/>
  <c r="R16" i="2"/>
  <c r="S16" i="2" s="1"/>
  <c r="Q16" i="2"/>
  <c r="M16" i="2"/>
  <c r="N16" i="2" s="1"/>
  <c r="L16" i="2"/>
  <c r="H16" i="2"/>
  <c r="I16" i="2" s="1"/>
  <c r="G16" i="2"/>
  <c r="BK23" i="2"/>
  <c r="BJ23" i="2"/>
  <c r="BO23" i="2" s="1"/>
  <c r="BF23" i="2"/>
  <c r="BG23" i="2" s="1"/>
  <c r="BE23" i="2"/>
  <c r="BA23" i="2"/>
  <c r="BB23" i="2" s="1"/>
  <c r="AZ23" i="2"/>
  <c r="AV23" i="2"/>
  <c r="AW23" i="2" s="1"/>
  <c r="AU23" i="2"/>
  <c r="AQ23" i="2"/>
  <c r="AR23" i="2" s="1"/>
  <c r="AP23" i="2"/>
  <c r="AL23" i="2"/>
  <c r="AM23" i="2" s="1"/>
  <c r="AK23" i="2"/>
  <c r="AG23" i="2"/>
  <c r="AH23" i="2" s="1"/>
  <c r="AF23" i="2"/>
  <c r="AB23" i="2"/>
  <c r="AC23" i="2" s="1"/>
  <c r="AA23" i="2"/>
  <c r="W23" i="2"/>
  <c r="X23" i="2" s="1"/>
  <c r="V23" i="2"/>
  <c r="R23" i="2"/>
  <c r="S23" i="2" s="1"/>
  <c r="Q23" i="2"/>
  <c r="M23" i="2"/>
  <c r="N23" i="2" s="1"/>
  <c r="L23" i="2"/>
  <c r="H23" i="2"/>
  <c r="I23" i="2" s="1"/>
  <c r="G23" i="2"/>
  <c r="R22" i="2"/>
  <c r="Q22" i="2"/>
  <c r="M22" i="2"/>
  <c r="L22" i="2"/>
  <c r="H22" i="2"/>
  <c r="I22" i="2" s="1"/>
  <c r="G22" i="2"/>
  <c r="Z116" i="1"/>
  <c r="BK21" i="2" s="1"/>
  <c r="Y116" i="1"/>
  <c r="BJ21" i="2" s="1"/>
  <c r="BO21" i="2" s="1"/>
  <c r="X116" i="1"/>
  <c r="BF21" i="2" s="1"/>
  <c r="BG21" i="2" s="1"/>
  <c r="W116" i="1"/>
  <c r="BE21" i="2" s="1"/>
  <c r="V116" i="1"/>
  <c r="BA21" i="2" s="1"/>
  <c r="BB21" i="2" s="1"/>
  <c r="U116" i="1"/>
  <c r="AZ21" i="2" s="1"/>
  <c r="T116" i="1"/>
  <c r="AV21" i="2" s="1"/>
  <c r="AW21" i="2" s="1"/>
  <c r="S116" i="1"/>
  <c r="AU21" i="2" s="1"/>
  <c r="R116" i="1"/>
  <c r="AQ21" i="2" s="1"/>
  <c r="AR21" i="2" s="1"/>
  <c r="Q116" i="1"/>
  <c r="AP21" i="2" s="1"/>
  <c r="P116" i="1"/>
  <c r="AL21" i="2" s="1"/>
  <c r="AM21" i="2" s="1"/>
  <c r="O116" i="1"/>
  <c r="AK21" i="2" s="1"/>
  <c r="N116" i="1"/>
  <c r="AG21" i="2" s="1"/>
  <c r="AH21" i="2" s="1"/>
  <c r="M116" i="1"/>
  <c r="AF21" i="2" s="1"/>
  <c r="L116" i="1"/>
  <c r="AB21" i="2" s="1"/>
  <c r="AC21" i="2" s="1"/>
  <c r="K116" i="1"/>
  <c r="AA21" i="2" s="1"/>
  <c r="J116" i="1"/>
  <c r="W21" i="2" s="1"/>
  <c r="X21" i="2" s="1"/>
  <c r="I116" i="1"/>
  <c r="V21" i="2" s="1"/>
  <c r="H116" i="1"/>
  <c r="R21" i="2" s="1"/>
  <c r="S21" i="2" s="1"/>
  <c r="G116" i="1"/>
  <c r="Q21" i="2" s="1"/>
  <c r="F116" i="1"/>
  <c r="M21" i="2" s="1"/>
  <c r="N21" i="2" s="1"/>
  <c r="E116" i="1"/>
  <c r="L21" i="2" s="1"/>
  <c r="D116" i="1"/>
  <c r="H21" i="2" s="1"/>
  <c r="I21" i="2" s="1"/>
  <c r="C116" i="1"/>
  <c r="G21" i="2" s="1"/>
  <c r="Z112" i="1"/>
  <c r="BK20" i="2" s="1"/>
  <c r="BL20" i="2" s="1"/>
  <c r="Y112" i="1"/>
  <c r="BJ20" i="2" s="1"/>
  <c r="X112" i="1"/>
  <c r="BF20" i="2" s="1"/>
  <c r="BG20" i="2" s="1"/>
  <c r="W112" i="1"/>
  <c r="BE20" i="2" s="1"/>
  <c r="V112" i="1"/>
  <c r="BA20" i="2" s="1"/>
  <c r="BB20" i="2" s="1"/>
  <c r="U112" i="1"/>
  <c r="AZ20" i="2" s="1"/>
  <c r="T112" i="1"/>
  <c r="AV20" i="2" s="1"/>
  <c r="AW20" i="2" s="1"/>
  <c r="S112" i="1"/>
  <c r="AU20" i="2" s="1"/>
  <c r="R112" i="1"/>
  <c r="AQ20" i="2" s="1"/>
  <c r="AR20" i="2" s="1"/>
  <c r="Q112" i="1"/>
  <c r="AP20" i="2" s="1"/>
  <c r="P112" i="1"/>
  <c r="AL20" i="2" s="1"/>
  <c r="AM20" i="2" s="1"/>
  <c r="O112" i="1"/>
  <c r="AK20" i="2" s="1"/>
  <c r="N112" i="1"/>
  <c r="AG20" i="2" s="1"/>
  <c r="AH20" i="2" s="1"/>
  <c r="M112" i="1"/>
  <c r="AF20" i="2" s="1"/>
  <c r="L112" i="1"/>
  <c r="AB20" i="2" s="1"/>
  <c r="AC20" i="2" s="1"/>
  <c r="K112" i="1"/>
  <c r="AA20" i="2" s="1"/>
  <c r="J112" i="1"/>
  <c r="W20" i="2" s="1"/>
  <c r="X20" i="2" s="1"/>
  <c r="I112" i="1"/>
  <c r="V20" i="2" s="1"/>
  <c r="H112" i="1"/>
  <c r="R20" i="2" s="1"/>
  <c r="S20" i="2" s="1"/>
  <c r="G112" i="1"/>
  <c r="Q20" i="2" s="1"/>
  <c r="F112" i="1"/>
  <c r="M20" i="2" s="1"/>
  <c r="N20" i="2" s="1"/>
  <c r="E112" i="1"/>
  <c r="L20" i="2" s="1"/>
  <c r="D112" i="1"/>
  <c r="H20" i="2" s="1"/>
  <c r="I20" i="2" s="1"/>
  <c r="C112" i="1"/>
  <c r="G20" i="2" s="1"/>
  <c r="Z104" i="1"/>
  <c r="BK19" i="2" s="1"/>
  <c r="BL19" i="2" s="1"/>
  <c r="Y104" i="1"/>
  <c r="BJ19" i="2" s="1"/>
  <c r="BO19" i="2" s="1"/>
  <c r="X104" i="1"/>
  <c r="BF19" i="2" s="1"/>
  <c r="BG19" i="2" s="1"/>
  <c r="W104" i="1"/>
  <c r="BE19" i="2" s="1"/>
  <c r="V104" i="1"/>
  <c r="BA19" i="2" s="1"/>
  <c r="BB19" i="2" s="1"/>
  <c r="U104" i="1"/>
  <c r="AZ19" i="2" s="1"/>
  <c r="T104" i="1"/>
  <c r="AV19" i="2" s="1"/>
  <c r="AW19" i="2" s="1"/>
  <c r="S104" i="1"/>
  <c r="AU19" i="2" s="1"/>
  <c r="R104" i="1"/>
  <c r="AQ19" i="2" s="1"/>
  <c r="AR19" i="2" s="1"/>
  <c r="Q104" i="1"/>
  <c r="AP19" i="2" s="1"/>
  <c r="P104" i="1"/>
  <c r="AL19" i="2" s="1"/>
  <c r="AM19" i="2" s="1"/>
  <c r="O104" i="1"/>
  <c r="AK19" i="2" s="1"/>
  <c r="N104" i="1"/>
  <c r="AG19" i="2" s="1"/>
  <c r="AH19" i="2" s="1"/>
  <c r="M104" i="1"/>
  <c r="AF19" i="2" s="1"/>
  <c r="L104" i="1"/>
  <c r="AB19" i="2" s="1"/>
  <c r="AC19" i="2" s="1"/>
  <c r="K104" i="1"/>
  <c r="AA19" i="2" s="1"/>
  <c r="J104" i="1"/>
  <c r="W19" i="2" s="1"/>
  <c r="X19" i="2" s="1"/>
  <c r="I104" i="1"/>
  <c r="V19" i="2" s="1"/>
  <c r="H104" i="1"/>
  <c r="R19" i="2" s="1"/>
  <c r="S19" i="2" s="1"/>
  <c r="G104" i="1"/>
  <c r="Q19" i="2" s="1"/>
  <c r="F104" i="1"/>
  <c r="M19" i="2" s="1"/>
  <c r="N19" i="2" s="1"/>
  <c r="E104" i="1"/>
  <c r="L19" i="2" s="1"/>
  <c r="D104" i="1"/>
  <c r="H19" i="2" s="1"/>
  <c r="I19" i="2" s="1"/>
  <c r="C104" i="1"/>
  <c r="G19" i="2" s="1"/>
  <c r="Z101" i="1"/>
  <c r="BK18" i="2" s="1"/>
  <c r="BL18" i="2" s="1"/>
  <c r="Y101" i="1"/>
  <c r="BJ18" i="2" s="1"/>
  <c r="BO18" i="2" s="1"/>
  <c r="X101" i="1"/>
  <c r="BF18" i="2" s="1"/>
  <c r="BG18" i="2" s="1"/>
  <c r="W101" i="1"/>
  <c r="BE18" i="2" s="1"/>
  <c r="V101" i="1"/>
  <c r="BA18" i="2" s="1"/>
  <c r="BB18" i="2" s="1"/>
  <c r="U101" i="1"/>
  <c r="AZ18" i="2" s="1"/>
  <c r="T101" i="1"/>
  <c r="AV18" i="2" s="1"/>
  <c r="AW18" i="2" s="1"/>
  <c r="S101" i="1"/>
  <c r="AU18" i="2" s="1"/>
  <c r="R101" i="1"/>
  <c r="AQ18" i="2" s="1"/>
  <c r="AR18" i="2" s="1"/>
  <c r="Q101" i="1"/>
  <c r="AP18" i="2" s="1"/>
  <c r="P101" i="1"/>
  <c r="AL18" i="2" s="1"/>
  <c r="AM18" i="2" s="1"/>
  <c r="O101" i="1"/>
  <c r="AK18" i="2" s="1"/>
  <c r="N101" i="1"/>
  <c r="AG18" i="2" s="1"/>
  <c r="AH18" i="2" s="1"/>
  <c r="M101" i="1"/>
  <c r="AF18" i="2" s="1"/>
  <c r="L101" i="1"/>
  <c r="AB18" i="2" s="1"/>
  <c r="AC18" i="2" s="1"/>
  <c r="K101" i="1"/>
  <c r="AA18" i="2" s="1"/>
  <c r="J101" i="1"/>
  <c r="W18" i="2" s="1"/>
  <c r="X18" i="2" s="1"/>
  <c r="I101" i="1"/>
  <c r="V18" i="2" s="1"/>
  <c r="H101" i="1"/>
  <c r="R18" i="2" s="1"/>
  <c r="S18" i="2" s="1"/>
  <c r="G101" i="1"/>
  <c r="Q18" i="2" s="1"/>
  <c r="F101" i="1"/>
  <c r="M18" i="2" s="1"/>
  <c r="N18" i="2" s="1"/>
  <c r="E101" i="1"/>
  <c r="L18" i="2" s="1"/>
  <c r="D101" i="1"/>
  <c r="H18" i="2" s="1"/>
  <c r="I18" i="2" s="1"/>
  <c r="C101" i="1"/>
  <c r="G18" i="2" s="1"/>
  <c r="Z98" i="1"/>
  <c r="BK17" i="2" s="1"/>
  <c r="Y98" i="1"/>
  <c r="BJ17" i="2" s="1"/>
  <c r="X98" i="1"/>
  <c r="BF17" i="2" s="1"/>
  <c r="BG17" i="2" s="1"/>
  <c r="W98" i="1"/>
  <c r="BE17" i="2" s="1"/>
  <c r="V98" i="1"/>
  <c r="BA17" i="2" s="1"/>
  <c r="U98" i="1"/>
  <c r="AZ17" i="2" s="1"/>
  <c r="T98" i="1"/>
  <c r="AV17" i="2" s="1"/>
  <c r="S98" i="1"/>
  <c r="AU17" i="2" s="1"/>
  <c r="R98" i="1"/>
  <c r="AQ17" i="2" s="1"/>
  <c r="AR17" i="2" s="1"/>
  <c r="Q98" i="1"/>
  <c r="AP17" i="2" s="1"/>
  <c r="P98" i="1"/>
  <c r="AL17" i="2" s="1"/>
  <c r="AM17" i="2" s="1"/>
  <c r="O98" i="1"/>
  <c r="AK17" i="2" s="1"/>
  <c r="N98" i="1"/>
  <c r="AG17" i="2" s="1"/>
  <c r="AH17" i="2" s="1"/>
  <c r="M98" i="1"/>
  <c r="AF17" i="2" s="1"/>
  <c r="AF15" i="2" s="1"/>
  <c r="L98" i="1"/>
  <c r="AB17" i="2" s="1"/>
  <c r="K98" i="1"/>
  <c r="AA17" i="2" s="1"/>
  <c r="J98" i="1"/>
  <c r="W17" i="2" s="1"/>
  <c r="W15" i="2" s="1"/>
  <c r="X15" i="2" s="1"/>
  <c r="I98" i="1"/>
  <c r="V17" i="2" s="1"/>
  <c r="H98" i="1"/>
  <c r="R17" i="2" s="1"/>
  <c r="G98" i="1"/>
  <c r="Q17" i="2" s="1"/>
  <c r="F98" i="1"/>
  <c r="M17" i="2" s="1"/>
  <c r="E98" i="1"/>
  <c r="L17" i="2" s="1"/>
  <c r="D98" i="1"/>
  <c r="H17" i="2" s="1"/>
  <c r="I17" i="2" s="1"/>
  <c r="C98" i="1"/>
  <c r="G17" i="2" s="1"/>
  <c r="Z90" i="1"/>
  <c r="BK12" i="2" s="1"/>
  <c r="Y90" i="1"/>
  <c r="BJ12" i="2" s="1"/>
  <c r="BO12" i="2" s="1"/>
  <c r="X90" i="1"/>
  <c r="BF12" i="2" s="1"/>
  <c r="BG12" i="2" s="1"/>
  <c r="W90" i="1"/>
  <c r="BE12" i="2" s="1"/>
  <c r="V90" i="1"/>
  <c r="BA12" i="2" s="1"/>
  <c r="BB12" i="2" s="1"/>
  <c r="U90" i="1"/>
  <c r="AZ12" i="2" s="1"/>
  <c r="T90" i="1"/>
  <c r="AV12" i="2" s="1"/>
  <c r="AW12" i="2" s="1"/>
  <c r="S90" i="1"/>
  <c r="AU12" i="2" s="1"/>
  <c r="R90" i="1"/>
  <c r="AQ12" i="2" s="1"/>
  <c r="AR12" i="2" s="1"/>
  <c r="Q90" i="1"/>
  <c r="AP12" i="2" s="1"/>
  <c r="P90" i="1"/>
  <c r="AL12" i="2" s="1"/>
  <c r="AM12" i="2" s="1"/>
  <c r="O90" i="1"/>
  <c r="AK12" i="2" s="1"/>
  <c r="N90" i="1"/>
  <c r="AG12" i="2" s="1"/>
  <c r="AH12" i="2" s="1"/>
  <c r="M90" i="1"/>
  <c r="AF12" i="2" s="1"/>
  <c r="L90" i="1"/>
  <c r="AB12" i="2" s="1"/>
  <c r="AC12" i="2" s="1"/>
  <c r="K90" i="1"/>
  <c r="AA12" i="2" s="1"/>
  <c r="J90" i="1"/>
  <c r="W12" i="2" s="1"/>
  <c r="X12" i="2" s="1"/>
  <c r="I90" i="1"/>
  <c r="V12" i="2" s="1"/>
  <c r="H90" i="1"/>
  <c r="R12" i="2" s="1"/>
  <c r="S12" i="2" s="1"/>
  <c r="G90" i="1"/>
  <c r="Q12" i="2" s="1"/>
  <c r="F90" i="1"/>
  <c r="M12" i="2" s="1"/>
  <c r="N12" i="2" s="1"/>
  <c r="E90" i="1"/>
  <c r="L12" i="2" s="1"/>
  <c r="D90" i="1"/>
  <c r="H12" i="2" s="1"/>
  <c r="I12" i="2" s="1"/>
  <c r="C90" i="1"/>
  <c r="G12" i="2" s="1"/>
  <c r="Y85" i="1"/>
  <c r="BJ11" i="2" s="1"/>
  <c r="W85" i="1"/>
  <c r="BE11" i="2" s="1"/>
  <c r="U85" i="1"/>
  <c r="AZ11" i="2" s="1"/>
  <c r="S85" i="1"/>
  <c r="AU11" i="2" s="1"/>
  <c r="Q85" i="1"/>
  <c r="AP11" i="2" s="1"/>
  <c r="O85" i="1"/>
  <c r="AK11" i="2" s="1"/>
  <c r="M85" i="1"/>
  <c r="AF11" i="2" s="1"/>
  <c r="K85" i="1"/>
  <c r="AA11" i="2" s="1"/>
  <c r="I85" i="1"/>
  <c r="V11" i="2" s="1"/>
  <c r="G85" i="1"/>
  <c r="Q11" i="2" s="1"/>
  <c r="E85" i="1"/>
  <c r="L11" i="2" s="1"/>
  <c r="C85" i="1"/>
  <c r="G11" i="2" s="1"/>
  <c r="G9" i="2" s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Z83" i="1"/>
  <c r="Y83" i="1"/>
  <c r="BO8" i="2" s="1"/>
  <c r="X83" i="1"/>
  <c r="BF8" i="2" s="1"/>
  <c r="BG8" i="2" s="1"/>
  <c r="W83" i="1"/>
  <c r="BE8" i="2" s="1"/>
  <c r="V83" i="1"/>
  <c r="BA8" i="2" s="1"/>
  <c r="BB8" i="2" s="1"/>
  <c r="U83" i="1"/>
  <c r="AZ8" i="2" s="1"/>
  <c r="T83" i="1"/>
  <c r="AV8" i="2" s="1"/>
  <c r="AW8" i="2" s="1"/>
  <c r="S83" i="1"/>
  <c r="AU8" i="2" s="1"/>
  <c r="R83" i="1"/>
  <c r="AQ8" i="2" s="1"/>
  <c r="AR8" i="2" s="1"/>
  <c r="Q83" i="1"/>
  <c r="AP8" i="2" s="1"/>
  <c r="P83" i="1"/>
  <c r="AL8" i="2" s="1"/>
  <c r="AM8" i="2" s="1"/>
  <c r="O83" i="1"/>
  <c r="AK8" i="2" s="1"/>
  <c r="N83" i="1"/>
  <c r="AG8" i="2" s="1"/>
  <c r="AH8" i="2" s="1"/>
  <c r="M83" i="1"/>
  <c r="AF8" i="2" s="1"/>
  <c r="L83" i="1"/>
  <c r="AB8" i="2" s="1"/>
  <c r="AC8" i="2" s="1"/>
  <c r="K83" i="1"/>
  <c r="AA8" i="2" s="1"/>
  <c r="J83" i="1"/>
  <c r="W8" i="2" s="1"/>
  <c r="X8" i="2" s="1"/>
  <c r="I83" i="1"/>
  <c r="V8" i="2" s="1"/>
  <c r="H83" i="1"/>
  <c r="R8" i="2" s="1"/>
  <c r="S8" i="2" s="1"/>
  <c r="G83" i="1"/>
  <c r="Q8" i="2" s="1"/>
  <c r="F83" i="1"/>
  <c r="M8" i="2" s="1"/>
  <c r="N8" i="2" s="1"/>
  <c r="E83" i="1"/>
  <c r="L8" i="2" s="1"/>
  <c r="D83" i="1"/>
  <c r="H8" i="2" s="1"/>
  <c r="I8" i="2" s="1"/>
  <c r="C83" i="1"/>
  <c r="G8" i="2" s="1"/>
  <c r="Z48" i="1"/>
  <c r="BK10" i="2" s="1"/>
  <c r="Y48" i="1"/>
  <c r="BJ10" i="2" s="1"/>
  <c r="BO10" i="2" s="1"/>
  <c r="X48" i="1"/>
  <c r="BF10" i="2" s="1"/>
  <c r="BG10" i="2" s="1"/>
  <c r="W48" i="1"/>
  <c r="BE10" i="2" s="1"/>
  <c r="V48" i="1"/>
  <c r="BA10" i="2" s="1"/>
  <c r="BB10" i="2" s="1"/>
  <c r="U48" i="1"/>
  <c r="AZ10" i="2" s="1"/>
  <c r="T48" i="1"/>
  <c r="AV10" i="2" s="1"/>
  <c r="AW10" i="2" s="1"/>
  <c r="S48" i="1"/>
  <c r="AU10" i="2" s="1"/>
  <c r="R48" i="1"/>
  <c r="AQ10" i="2" s="1"/>
  <c r="AR10" i="2" s="1"/>
  <c r="Q48" i="1"/>
  <c r="AP10" i="2" s="1"/>
  <c r="P48" i="1"/>
  <c r="AL10" i="2" s="1"/>
  <c r="AM10" i="2" s="1"/>
  <c r="O48" i="1"/>
  <c r="AK10" i="2" s="1"/>
  <c r="N48" i="1"/>
  <c r="AG10" i="2" s="1"/>
  <c r="AH10" i="2" s="1"/>
  <c r="M48" i="1"/>
  <c r="AF10" i="2" s="1"/>
  <c r="L48" i="1"/>
  <c r="AB10" i="2" s="1"/>
  <c r="AC10" i="2" s="1"/>
  <c r="K48" i="1"/>
  <c r="AA10" i="2" s="1"/>
  <c r="J48" i="1"/>
  <c r="W10" i="2" s="1"/>
  <c r="X10" i="2" s="1"/>
  <c r="I48" i="1"/>
  <c r="V10" i="2" s="1"/>
  <c r="H48" i="1"/>
  <c r="R10" i="2" s="1"/>
  <c r="S10" i="2" s="1"/>
  <c r="G48" i="1"/>
  <c r="Q10" i="2" s="1"/>
  <c r="F48" i="1"/>
  <c r="M10" i="2" s="1"/>
  <c r="N10" i="2" s="1"/>
  <c r="E48" i="1"/>
  <c r="L10" i="2" s="1"/>
  <c r="D48" i="1"/>
  <c r="H10" i="2" s="1"/>
  <c r="I10" i="2" s="1"/>
  <c r="C48" i="1"/>
  <c r="G10" i="2" s="1"/>
  <c r="W11" i="2" l="1"/>
  <c r="X11" i="2" s="1"/>
  <c r="BE9" i="2"/>
  <c r="BK11" i="2"/>
  <c r="BL11" i="2" s="1"/>
  <c r="L9" i="2"/>
  <c r="R11" i="2"/>
  <c r="S11" i="2" s="1"/>
  <c r="AV11" i="2"/>
  <c r="AW11" i="2" s="1"/>
  <c r="R15" i="2"/>
  <c r="S15" i="2" s="1"/>
  <c r="AL11" i="2"/>
  <c r="AM11" i="2" s="1"/>
  <c r="L14" i="2"/>
  <c r="AZ9" i="2"/>
  <c r="AU15" i="2"/>
  <c r="L7" i="2"/>
  <c r="R14" i="2"/>
  <c r="S14" i="2" s="1"/>
  <c r="AG46" i="1"/>
  <c r="AG11" i="2"/>
  <c r="AG9" i="2" s="1"/>
  <c r="AH9" i="2" s="1"/>
  <c r="V15" i="2"/>
  <c r="AU9" i="2"/>
  <c r="Q9" i="2"/>
  <c r="BP18" i="2"/>
  <c r="BQ18" i="2" s="1"/>
  <c r="M11" i="2"/>
  <c r="R85" i="1"/>
  <c r="L15" i="2"/>
  <c r="AP15" i="2"/>
  <c r="AA9" i="2"/>
  <c r="H85" i="1"/>
  <c r="T85" i="1"/>
  <c r="Q14" i="2"/>
  <c r="G15" i="2"/>
  <c r="AK9" i="2"/>
  <c r="J85" i="1"/>
  <c r="P85" i="1"/>
  <c r="AZ15" i="2"/>
  <c r="G14" i="2"/>
  <c r="AP9" i="2"/>
  <c r="D85" i="1"/>
  <c r="L85" i="1"/>
  <c r="BF11" i="2"/>
  <c r="BF9" i="2" s="1"/>
  <c r="BG9" i="2" s="1"/>
  <c r="AQ11" i="2"/>
  <c r="AR11" i="2" s="1"/>
  <c r="BP10" i="2"/>
  <c r="BQ10" i="2" s="1"/>
  <c r="BL10" i="2"/>
  <c r="BP21" i="2"/>
  <c r="BQ21" i="2" s="1"/>
  <c r="BL21" i="2"/>
  <c r="BU25" i="2"/>
  <c r="BU26" i="2" s="1"/>
  <c r="K7" i="2"/>
  <c r="BP17" i="2"/>
  <c r="BK15" i="2"/>
  <c r="BL15" i="2" s="1"/>
  <c r="BL17" i="2"/>
  <c r="BJ9" i="2"/>
  <c r="AF9" i="2"/>
  <c r="AW17" i="2"/>
  <c r="AV15" i="2"/>
  <c r="AW15" i="2" s="1"/>
  <c r="BB17" i="2"/>
  <c r="BA15" i="2"/>
  <c r="BB15" i="2" s="1"/>
  <c r="BL12" i="2"/>
  <c r="BP12" i="2"/>
  <c r="BQ12" i="2" s="1"/>
  <c r="BP23" i="2"/>
  <c r="BQ23" i="2" s="1"/>
  <c r="BL23" i="2"/>
  <c r="BE15" i="2"/>
  <c r="K14" i="2"/>
  <c r="J25" i="2"/>
  <c r="J7" i="2"/>
  <c r="AK15" i="2"/>
  <c r="BA11" i="2"/>
  <c r="Z85" i="1"/>
  <c r="AG85" i="1" s="1"/>
  <c r="E7" i="2"/>
  <c r="F7" i="2" s="1"/>
  <c r="BM8" i="2"/>
  <c r="AY8" i="2"/>
  <c r="Z9" i="2"/>
  <c r="AX9" i="2"/>
  <c r="V9" i="2"/>
  <c r="AL15" i="2"/>
  <c r="AM15" i="2" s="1"/>
  <c r="BP20" i="2"/>
  <c r="BQ20" i="2" s="1"/>
  <c r="AY23" i="2"/>
  <c r="AC17" i="2"/>
  <c r="AB15" i="2"/>
  <c r="AC15" i="2" s="1"/>
  <c r="BO11" i="2"/>
  <c r="BO9" i="2" s="1"/>
  <c r="AG15" i="2"/>
  <c r="AH15" i="2" s="1"/>
  <c r="BP19" i="2"/>
  <c r="BQ19" i="2" s="1"/>
  <c r="BO20" i="2"/>
  <c r="AB11" i="2"/>
  <c r="N85" i="1"/>
  <c r="AD98" i="1"/>
  <c r="AI7" i="2"/>
  <c r="AJ7" i="2" s="1"/>
  <c r="AY10" i="2"/>
  <c r="H11" i="2"/>
  <c r="S17" i="2"/>
  <c r="BI17" i="2"/>
  <c r="BN18" i="2"/>
  <c r="BT20" i="2"/>
  <c r="AY21" i="2"/>
  <c r="AX14" i="2"/>
  <c r="AY14" i="2" s="1"/>
  <c r="BO17" i="2"/>
  <c r="BO15" i="2" s="1"/>
  <c r="BJ15" i="2"/>
  <c r="AT12" i="2"/>
  <c r="BI13" i="2"/>
  <c r="AD14" i="2"/>
  <c r="AE14" i="2" s="1"/>
  <c r="BM12" i="2"/>
  <c r="U12" i="2"/>
  <c r="BK8" i="2"/>
  <c r="BL8" i="2" s="1"/>
  <c r="BP8" i="2"/>
  <c r="BQ8" i="2" s="1"/>
  <c r="BF15" i="2"/>
  <c r="BG15" i="2" s="1"/>
  <c r="AE20" i="2"/>
  <c r="N17" i="2"/>
  <c r="M15" i="2"/>
  <c r="N15" i="2" s="1"/>
  <c r="AL9" i="2"/>
  <c r="AM9" i="2" s="1"/>
  <c r="BH15" i="2"/>
  <c r="BI15" i="2" s="1"/>
  <c r="BL16" i="2"/>
  <c r="X17" i="2"/>
  <c r="BM17" i="2"/>
  <c r="AX41" i="2"/>
  <c r="AX43" i="2" s="1"/>
  <c r="AA22" i="2"/>
  <c r="AA14" i="2" s="1"/>
  <c r="BM22" i="2"/>
  <c r="K22" i="2"/>
  <c r="O7" i="2"/>
  <c r="P7" i="2" s="1"/>
  <c r="BK9" i="2"/>
  <c r="BL9" i="2" s="1"/>
  <c r="BD9" i="2"/>
  <c r="BM13" i="2"/>
  <c r="AQ15" i="2"/>
  <c r="AR15" i="2" s="1"/>
  <c r="AX15" i="2"/>
  <c r="AY15" i="2" s="1"/>
  <c r="BU17" i="2"/>
  <c r="BM23" i="2"/>
  <c r="H14" i="2"/>
  <c r="I14" i="2" s="1"/>
  <c r="Q15" i="2"/>
  <c r="V85" i="1"/>
  <c r="M14" i="2"/>
  <c r="N14" i="2" s="1"/>
  <c r="N22" i="2"/>
  <c r="P9" i="2"/>
  <c r="AS9" i="2"/>
  <c r="R9" i="2"/>
  <c r="S9" i="2" s="1"/>
  <c r="BD11" i="2"/>
  <c r="BI22" i="2"/>
  <c r="BU7" i="2"/>
  <c r="BU4" i="2" s="1"/>
  <c r="BU3" i="2" s="1"/>
  <c r="BM21" i="2"/>
  <c r="W22" i="2"/>
  <c r="BJ8" i="2"/>
  <c r="AN9" i="2"/>
  <c r="AY17" i="2"/>
  <c r="AJ20" i="2"/>
  <c r="AI14" i="2"/>
  <c r="AJ14" i="2" s="1"/>
  <c r="S22" i="2"/>
  <c r="X85" i="1"/>
  <c r="AA15" i="2"/>
  <c r="T9" i="2"/>
  <c r="BM11" i="2"/>
  <c r="H15" i="2"/>
  <c r="I15" i="2" s="1"/>
  <c r="AT21" i="2"/>
  <c r="BU21" i="2"/>
  <c r="BU29" i="2" s="1"/>
  <c r="BU31" i="2" s="1"/>
  <c r="V22" i="2"/>
  <c r="V14" i="2" s="1"/>
  <c r="BM10" i="2"/>
  <c r="BM16" i="2"/>
  <c r="F85" i="1"/>
  <c r="W9" i="2" l="1"/>
  <c r="X9" i="2" s="1"/>
  <c r="BP11" i="2"/>
  <c r="V7" i="2"/>
  <c r="AV9" i="2"/>
  <c r="AW9" i="2" s="1"/>
  <c r="G7" i="2"/>
  <c r="BG11" i="2"/>
  <c r="AH11" i="2"/>
  <c r="AA7" i="2"/>
  <c r="Q7" i="2"/>
  <c r="N11" i="2"/>
  <c r="M9" i="2"/>
  <c r="N9" i="2" s="1"/>
  <c r="AQ9" i="2"/>
  <c r="AR9" i="2" s="1"/>
  <c r="BN12" i="2"/>
  <c r="BT12" i="2"/>
  <c r="BT13" i="2"/>
  <c r="BN13" i="2"/>
  <c r="X22" i="2"/>
  <c r="W14" i="2"/>
  <c r="X14" i="2" s="1"/>
  <c r="BN21" i="2"/>
  <c r="BT21" i="2"/>
  <c r="BN8" i="2"/>
  <c r="BR8" i="2"/>
  <c r="BR1" i="2" s="1"/>
  <c r="BM7" i="2"/>
  <c r="BN7" i="2" s="1"/>
  <c r="BQ17" i="2"/>
  <c r="BP15" i="2"/>
  <c r="BQ15" i="2" s="1"/>
  <c r="AF22" i="2"/>
  <c r="AF14" i="2" s="1"/>
  <c r="AF7" i="2" s="1"/>
  <c r="AD7" i="2"/>
  <c r="AE7" i="2" s="1"/>
  <c r="BB11" i="2"/>
  <c r="BA9" i="2"/>
  <c r="BB9" i="2" s="1"/>
  <c r="BN16" i="2"/>
  <c r="BT16" i="2"/>
  <c r="BT14" i="2" s="1"/>
  <c r="BM15" i="2"/>
  <c r="BN15" i="2" s="1"/>
  <c r="BN10" i="2"/>
  <c r="BT10" i="2"/>
  <c r="BT8" i="2" s="1"/>
  <c r="BT7" i="2" s="1"/>
  <c r="BH32" i="2"/>
  <c r="BM9" i="2"/>
  <c r="BN9" i="2" s="1"/>
  <c r="BN23" i="2"/>
  <c r="BT23" i="2"/>
  <c r="AC11" i="2"/>
  <c r="AB9" i="2"/>
  <c r="AC9" i="2" s="1"/>
  <c r="BM1" i="2"/>
  <c r="BM2" i="2" s="1"/>
  <c r="BN11" i="2"/>
  <c r="BT11" i="2"/>
  <c r="U9" i="2"/>
  <c r="T7" i="2"/>
  <c r="U7" i="2" s="1"/>
  <c r="BP9" i="2"/>
  <c r="BQ9" i="2" s="1"/>
  <c r="BQ11" i="2"/>
  <c r="H9" i="2"/>
  <c r="I9" i="2" s="1"/>
  <c r="I11" i="2"/>
  <c r="BH7" i="2"/>
  <c r="BI7" i="2" s="1"/>
  <c r="BN22" i="2"/>
  <c r="BT22" i="2"/>
  <c r="BM14" i="2"/>
  <c r="AB22" i="2"/>
  <c r="AN7" i="2"/>
  <c r="AO7" i="2" s="1"/>
  <c r="AO9" i="2"/>
  <c r="AT9" i="2"/>
  <c r="AS7" i="2"/>
  <c r="AT7" i="2" s="1"/>
  <c r="BN17" i="2"/>
  <c r="BT17" i="2"/>
  <c r="AX7" i="2"/>
  <c r="AY9" i="2"/>
  <c r="AG22" i="2" l="1"/>
  <c r="AC22" i="2"/>
  <c r="AB14" i="2"/>
  <c r="AC14" i="2" s="1"/>
  <c r="BR14" i="2"/>
  <c r="BN14" i="2"/>
  <c r="AX31" i="2"/>
  <c r="AY7" i="2"/>
  <c r="AK22" i="2"/>
  <c r="AK14" i="2" s="1"/>
  <c r="AK7" i="2" s="1"/>
  <c r="AP22" i="2" l="1"/>
  <c r="AP14" i="2" s="1"/>
  <c r="AP7" i="2" s="1"/>
  <c r="AG14" i="2"/>
  <c r="AH14" i="2" s="1"/>
  <c r="AH22" i="2"/>
  <c r="AL22" i="2"/>
  <c r="AM22" i="2" l="1"/>
  <c r="AL14" i="2"/>
  <c r="AM14" i="2" s="1"/>
  <c r="AU22" i="2"/>
  <c r="AU14" i="2" s="1"/>
  <c r="AU7" i="2" s="1"/>
  <c r="AQ22" i="2"/>
  <c r="AV22" i="2" l="1"/>
  <c r="AR22" i="2"/>
  <c r="AQ14" i="2"/>
  <c r="AR14" i="2" s="1"/>
  <c r="AZ22" i="2"/>
  <c r="AZ14" i="2" s="1"/>
  <c r="AZ7" i="2" s="1"/>
  <c r="BE22" i="2" l="1"/>
  <c r="BE14" i="2" s="1"/>
  <c r="BE7" i="2" s="1"/>
  <c r="BJ22" i="2"/>
  <c r="AV14" i="2"/>
  <c r="AW14" i="2" s="1"/>
  <c r="AW22" i="2"/>
  <c r="BA22" i="2"/>
  <c r="BF22" i="2" l="1"/>
  <c r="BB22" i="2"/>
  <c r="BA14" i="2"/>
  <c r="BB14" i="2" s="1"/>
  <c r="BO22" i="2"/>
  <c r="BO14" i="2" s="1"/>
  <c r="BJ14" i="2"/>
  <c r="BJ7" i="2" s="1"/>
  <c r="BK22" i="2" l="1"/>
  <c r="BF14" i="2"/>
  <c r="BG14" i="2" s="1"/>
  <c r="BG22" i="2"/>
  <c r="BL22" i="2" l="1"/>
  <c r="BP22" i="2"/>
  <c r="BK14" i="2"/>
  <c r="BL14" i="2" s="1"/>
  <c r="BQ22" i="2" l="1"/>
  <c r="BP14" i="2"/>
  <c r="BQ14" i="2" s="1"/>
</calcChain>
</file>

<file path=xl/sharedStrings.xml><?xml version="1.0" encoding="utf-8"?>
<sst xmlns="http://schemas.openxmlformats.org/spreadsheetml/2006/main" count="475" uniqueCount="272">
  <si>
    <t>t</t>
  </si>
  <si>
    <t>LINK REALISASI</t>
  </si>
  <si>
    <t>REALISASI 2024</t>
  </si>
  <si>
    <t>NO.</t>
  </si>
  <si>
    <t>NAMA PAKET</t>
  </si>
  <si>
    <t>BULAN</t>
  </si>
  <si>
    <t>Keterangan</t>
  </si>
  <si>
    <t>Dokumentasi</t>
  </si>
  <si>
    <t>Januari</t>
  </si>
  <si>
    <t xml:space="preserve"> 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</si>
  <si>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</si>
  <si>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</si>
  <si>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</si>
  <si>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</si>
  <si>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</si>
  <si>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</si>
  <si>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</si>
  <si>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</si>
  <si>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</si>
  <si>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</si>
  <si>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Persen</t>
  </si>
  <si>
    <t>Meter</t>
  </si>
  <si>
    <t>I</t>
  </si>
  <si>
    <t>Program Pengelolaan Sumber Daya Air</t>
  </si>
  <si>
    <t>I.a</t>
  </si>
  <si>
    <t>Kegiatan Pengelolaan SDA dan Bangunan Pengaman Pantai pada Wilayah Sungai (WS) dalam 1 (Satu) Daerah Kabupaten/Kota</t>
  </si>
  <si>
    <t>A</t>
  </si>
  <si>
    <t>Pembangunan Bangunan Perkuatan Tebing</t>
  </si>
  <si>
    <t>Perkuatan Tebing Desa Baru RT.04 Kec. Sungai Raya</t>
  </si>
  <si>
    <t>Selesai</t>
  </si>
  <si>
    <t>02°50'22.87"S115°12'43.66"E</t>
  </si>
  <si>
    <t>Perkuatan Tebing di Desa Batu Laki Kec. Padang Batung</t>
  </si>
  <si>
    <t>02°51'32.4"S 115°17'50.7"E</t>
  </si>
  <si>
    <t>Perkuatan Tebing di belakang Tk.Banjar Pasar Kandangan Kel. Kandangan Kota, Kec. Kandangan</t>
  </si>
  <si>
    <t>2˚47'19.83''S  115˚15'59.51''E</t>
  </si>
  <si>
    <t>Perkuatan Tebing di Desa Kalumpang Kec. Kalumpang</t>
  </si>
  <si>
    <t>02°49'18.99"S115° 9'26.57"E</t>
  </si>
  <si>
    <t>Perkuatan Tebing Desa Batu Bini, Kec. Padang Batung</t>
  </si>
  <si>
    <t>02°49'31.78"S 115°19'7.00"E</t>
  </si>
  <si>
    <t>Perkuatan Tebing Desa Taniran Kubah Kec. Angkinang</t>
  </si>
  <si>
    <t>2.73470098S 115.26729158E</t>
  </si>
  <si>
    <t>Perkuatan Tebing Desa Angkinang Selatan Kec. Angkinang</t>
  </si>
  <si>
    <t>2.7347516S 115.28932926E</t>
  </si>
  <si>
    <t>Perkuatan Tebing Desa Lokbinuang Kec. Telaga Langsat</t>
  </si>
  <si>
    <t>02°43'48"S 115°18'46"E</t>
  </si>
  <si>
    <t>Perkuatan Tebing Desa Lumpangi Kec. Loksado</t>
  </si>
  <si>
    <t>02°48'45.7"S 115°25'04.1"E</t>
  </si>
  <si>
    <t>Addendum</t>
  </si>
  <si>
    <t>Perkuatan Tebing Desa Taniran selatan Kec. Angkinang</t>
  </si>
  <si>
    <t>2.73605024S 115.27377689E</t>
  </si>
  <si>
    <t>Taniran Kubah</t>
  </si>
  <si>
    <t>Perkuatan Tebing di Kelurahan Kandangan kota</t>
  </si>
  <si>
    <t>2.78510302S 115.27079596E</t>
  </si>
  <si>
    <t>Perkuatan Tebing Desa Jembatan Merah RT.01 Kec. Padang Batung</t>
  </si>
  <si>
    <t>02°48'36"S 115°17'22"E</t>
  </si>
  <si>
    <t>Perkuatan Tebing di Belakang KUA Desa Padang Batung Kec. Padang Batung</t>
  </si>
  <si>
    <t>2.81887541S 115.29886869E</t>
  </si>
  <si>
    <t>Perkuatan Tebing di Desa Loksado RT.04 Kec. Loksado</t>
  </si>
  <si>
    <t>02°47'29.5"S 115°29'53.3"E</t>
  </si>
  <si>
    <t>Perkuatan Tebing di Desa Ulang Kec. Loksado</t>
  </si>
  <si>
    <t>02°46'18.9"S 115°28'19.7"E</t>
  </si>
  <si>
    <t>Perkuatan Tebing Kelurahan Kandangan Kota RT.07 Kec. Kandangan</t>
  </si>
  <si>
    <t>2˚47'13.49''S  115˚16'24.05''E</t>
  </si>
  <si>
    <t>Perkuatan Tebing di Desa Loksado Rt.02 Kec. Loksado (Lanjutan)</t>
  </si>
  <si>
    <t>02°47'40.32"S 115°29'38.86"E</t>
  </si>
  <si>
    <t>Perkuatan Tebing di Desa Padang Batung Rt.02 Kec. Padang Batung</t>
  </si>
  <si>
    <t>02°49'02.2"S 115°17'49.3"E</t>
  </si>
  <si>
    <t>Perkuatan Tebing di Desa Angkinang Kec. Angkinang</t>
  </si>
  <si>
    <t>2˚43'53.58''S  115˚18'15.18''E</t>
  </si>
  <si>
    <t>Perkuatan Tebing Desa Telaga langsat Kec. Telaga langsat</t>
  </si>
  <si>
    <t>Perkuatan tebing di desa Amawang kiri muka Kec.Kandangan</t>
  </si>
  <si>
    <t xml:space="preserve">  2°46'49.62"S 115°15'23.35"E
</t>
  </si>
  <si>
    <t>Perkuatan tebing di desa Batang Kulur tengah Kec.Sungai raya</t>
  </si>
  <si>
    <t xml:space="preserve">  2°50'55.21"S 115°14'15.04"E
</t>
  </si>
  <si>
    <t>Perkuatan Tebing di Desa Halunuk Kec. Loksado</t>
  </si>
  <si>
    <t xml:space="preserve">02°50'23" 115°22'51"
</t>
  </si>
  <si>
    <t>Perkuatan tebing di desa Ida Manggala Kec.Sungai Raya</t>
  </si>
  <si>
    <t xml:space="preserve"> 2°51'59.03"S 115°14'9.66"E
</t>
  </si>
  <si>
    <t>Perkuatan Tebing di Desa Lokbinuang Rt.02 Kec. Telaga langsat</t>
  </si>
  <si>
    <t xml:space="preserve">02°43'47" 115°18'49"
</t>
  </si>
  <si>
    <t>Perkuatan Tebing di Desa Lumpangi RT.03 Kec. Loksado</t>
  </si>
  <si>
    <t>Perkuatan Tebing di Desa Mandala Kec. Telaga langsat</t>
  </si>
  <si>
    <t>Perkuatan tebing di desa Simpur Kec.Simpur</t>
  </si>
  <si>
    <t xml:space="preserve">  2°49'1.65"S 115°12'45.68"E
</t>
  </si>
  <si>
    <t>Perkuatan Tebing di Desa Sungai Raya Utara Kec. Sungai Raya</t>
  </si>
  <si>
    <t xml:space="preserve">  2°49'41.36"S115°15'10.47"E
</t>
  </si>
  <si>
    <t>Perkuatan Tebing di Kelurahan jambu hilir Kec. Kandangan</t>
  </si>
  <si>
    <t>Baru Galam</t>
  </si>
  <si>
    <t>Perkuatan tebing di desa Malilingin RT.01 Kec. Padang Batung</t>
  </si>
  <si>
    <t xml:space="preserve">02°51'47.65" 115°19'1.68"
</t>
  </si>
  <si>
    <t>Perkuatan Tebing Desa Malinau Kec. Loksado</t>
  </si>
  <si>
    <t>Perkuatan tebing di Kelurahan Kandangan kota RT.05 Kec.Kandangan</t>
  </si>
  <si>
    <t>Perkuatan Tebing di Desa Telaga langsat Rt.02 Kec. Telaga langsat</t>
  </si>
  <si>
    <t>Perkuatan tebing di Desa Pandulangan Kec.Padang batung</t>
  </si>
  <si>
    <t xml:space="preserve">02°45'49.88" 115°18'54.80"
</t>
  </si>
  <si>
    <t>B</t>
  </si>
  <si>
    <t>Normalisasi/Restorasi Sungai</t>
  </si>
  <si>
    <t>Normalisasi Sungai Begandi di Desa Baruh Jaya, Kec. Daha Selatan</t>
  </si>
  <si>
    <t>2°37'33,919" S 115°4'41,728" E</t>
  </si>
  <si>
    <t>Normalisasi Sungai Bising Desa Kapuh Kec. Simpur</t>
  </si>
  <si>
    <t>02°49'2.00"S115°14'3.55"E</t>
  </si>
  <si>
    <t>Sarang halang sungai raya</t>
  </si>
  <si>
    <t>Normalisasi Sungai Desa Bangkau Kec.Kandangan</t>
  </si>
  <si>
    <t>2°41'26,3456" S 115°11'34,3010" E</t>
  </si>
  <si>
    <t>Normalisasi Sungai Desa Hakurung Kec. Daha Utara</t>
  </si>
  <si>
    <t>2°33'30,1241" S 115°07'16,1214" E</t>
  </si>
  <si>
    <t>Normalisasi Sungai Desa Hamayung RT.002, Kec. Daha Utara</t>
  </si>
  <si>
    <t>2°34'50,821" S 115°7'18,204" E</t>
  </si>
  <si>
    <t>Normalisasi Sungai Desa Muning Dalam, Kec. Daha Selatan</t>
  </si>
  <si>
    <t>2°42'40,3059" S 115°05'47,9875" E</t>
  </si>
  <si>
    <t>Muning Tengah</t>
  </si>
  <si>
    <t>Normalisasi Sungai Desa Paharangan RT.02 Kec. Daha Utara</t>
  </si>
  <si>
    <t>2°36'13,8505" S 115°07'13,2982" E</t>
  </si>
  <si>
    <t>Teluk Labak</t>
  </si>
  <si>
    <t>Normalisasi Sungai Desa Pandak Daun, Kec. Daha Utara</t>
  </si>
  <si>
    <t xml:space="preserve">2°35'54,233" S 115°6'2,813" E </t>
  </si>
  <si>
    <t>Normalisasi Sungai Desa Teluk Haur Kec. Daha Utara</t>
  </si>
  <si>
    <t>2°36'42,281" S 115°6'33,593" E</t>
  </si>
  <si>
    <t>Normalisasi Sungai di Desa Amawang Kanan, Kec. Kandangan</t>
  </si>
  <si>
    <t>02°47'21.70"S 115°14'29.00"E</t>
  </si>
  <si>
    <t>Normalisasi Sungai di Desa Amparaya Kec.Simpur</t>
  </si>
  <si>
    <t>02°47'58.23"S115°10'53.21"E</t>
  </si>
  <si>
    <t>Garunggang</t>
  </si>
  <si>
    <t>Normalisasi Sungai di Desa Baru Kec. Daha Barat</t>
  </si>
  <si>
    <t>2°40'25,8656" S 115°02'55,9645" E</t>
  </si>
  <si>
    <t>Normalisasi Sungai di Desa Muning Baru Kec. Daha Selatan</t>
  </si>
  <si>
    <t>2°39'20,9799" S 115°09'18,3459" E</t>
  </si>
  <si>
    <t>Normalisasi Sungai di Desa Murung Raya Kec. Daha Utara</t>
  </si>
  <si>
    <t xml:space="preserve">2°36'48" S 115°7'13,866" E </t>
  </si>
  <si>
    <t>Normalisasi Sungai di Desa Sungai Kupang Kec. Kandangan</t>
  </si>
  <si>
    <t>02°44'11.80"S 115°13'41.30"E</t>
  </si>
  <si>
    <t>Normalisasi Sungai di Desa Wasah Tengah Kec. Simpur</t>
  </si>
  <si>
    <t>02°48'4.89"S115°13'35.23"E</t>
  </si>
  <si>
    <t>Normalisasi Sungai di sekitar Kec. Kalumpang</t>
  </si>
  <si>
    <t>Pariwisata</t>
  </si>
  <si>
    <t>2°49'38,6723" S 115°09'09,2260" E</t>
  </si>
  <si>
    <t>Normalisasi Sungai Es Lilin Desa Bayanan Kec.Daha Selatan</t>
  </si>
  <si>
    <t>2°37'53,1724" S 115°06'33,1825" E</t>
  </si>
  <si>
    <t>Normalisasi Sungai Garunggang Kec. Simpur</t>
  </si>
  <si>
    <t>02°48'20.69"S115°11'23.38"E</t>
  </si>
  <si>
    <t>Normalisasi Sungai Hanyar Desa Kalumpang, Kec. Kalumpang</t>
  </si>
  <si>
    <t>02°49'52.93"S115° 9'12.68"E</t>
  </si>
  <si>
    <t>Normalisasi Sungai Jarau Desa Karangpaci, Kec. Kalumpang</t>
  </si>
  <si>
    <t>02°49'53.11"S115° 7'41.55"E</t>
  </si>
  <si>
    <t>Normalisasi Sungai Kasa Desa Sirih Kec. Kalumpang</t>
  </si>
  <si>
    <t>02°49'50.60"S115°10'45.20"E</t>
  </si>
  <si>
    <t>Normalisasi Sungai Ray Damar Desa Pantai Ulin Kec.Simpur</t>
  </si>
  <si>
    <t>02°46'12.89"S115°11'34.56"E</t>
  </si>
  <si>
    <t>Normalisasi Sungai Bacagat Desa Sungai Kupang Kec. Kandangan</t>
  </si>
  <si>
    <t xml:space="preserve">02°43'14.3" 115°12'56.5"
</t>
  </si>
  <si>
    <t>Normalisasi Sungai di sekitar Kec.Sungai raya</t>
  </si>
  <si>
    <t>Normalisasi Sungai Madihin Desa Kayu Abang Kec. Angkinang</t>
  </si>
  <si>
    <t>Kahar</t>
  </si>
  <si>
    <t xml:space="preserve">S2°42'02,4444" E115°14'29.7096"
</t>
  </si>
  <si>
    <t>Normalisasi Sungai di Desa Lungau Kec. Kandangan</t>
  </si>
  <si>
    <t xml:space="preserve">02°43'13.4" 115°11'57.5"
</t>
  </si>
  <si>
    <t>Normalisasi Sungai di Desa bajayau lama Kec. Daha barat</t>
  </si>
  <si>
    <t xml:space="preserve">S2°43'22,5372" E114°59'36,0204"
</t>
  </si>
  <si>
    <t>Normalisasi Sungai di Desa Balanti Kec. Kalumpang</t>
  </si>
  <si>
    <t xml:space="preserve">  2°48'32.97"S115° 9'3.54"E
</t>
  </si>
  <si>
    <t>Normalisasi Sungai wakaf desa Hakurung Rt.02 Kec. Daha utara</t>
  </si>
  <si>
    <t xml:space="preserve">S2°33'16,9992" E115°06'19,6092"
</t>
  </si>
  <si>
    <t>Normalisasi Sungai di Desa Sirih Hulu Kec. Kalumpang</t>
  </si>
  <si>
    <t xml:space="preserve">02°49'48.80" 115°10'46.10"
</t>
  </si>
  <si>
    <t>Normalisasi sungai kurdi RT.01 Desa Bangkau Kec.Kandangan</t>
  </si>
  <si>
    <t xml:space="preserve">S2°41'49.0326" E115°11'40.5488"
</t>
  </si>
  <si>
    <t>Normalisasi Sungai Bahalayung rt.04 Desa Bangkau Kec.Kandangan</t>
  </si>
  <si>
    <t xml:space="preserve">S2°41'38.5753" E115°10'40.3179"
</t>
  </si>
  <si>
    <t>Pariwisata (Sungai Hanyar, Sungai sekitar kalumpang dan sungai wakaf)</t>
  </si>
  <si>
    <t>C</t>
  </si>
  <si>
    <t>Operasi dan Pemeliharaan Sungai</t>
  </si>
  <si>
    <t>Pembersihan Raba/Sampah di Sungai Kec. Kandangan</t>
  </si>
  <si>
    <t>02°41'26"S 115°12'42"E</t>
  </si>
  <si>
    <t>Pembersihan Raba/Sampah di Sungai Kec. Angkinang</t>
  </si>
  <si>
    <t>2,720380S 115,231410E</t>
  </si>
  <si>
    <t>Pembersihan Raba/Sampah di Sungai Kec. Kalumpang</t>
  </si>
  <si>
    <t>02°49'30"S 115°8'10"E</t>
  </si>
  <si>
    <t>I.B</t>
  </si>
  <si>
    <t>Pengembangan dan Pengelolaan Sistem Irigasi Primer dan Sekunder pada Daerah Irigasi yang Luasnya di Bawah 1000 Ha dalam 1 (Satu) Daerah Kabupaten/Kota</t>
  </si>
  <si>
    <t>Pembangunan Jaringan Irigasi Permukaan</t>
  </si>
  <si>
    <t>Pembangunan Jembatan pelayanan di sekitar jaringan irigasi DI.Gumbil Kec.Telaga langsat (lanjutan)</t>
  </si>
  <si>
    <t>Gumbil</t>
  </si>
  <si>
    <t>Pembangunan Saluran tersier di desa Sungai Raya utara Kec. Sungai raya</t>
  </si>
  <si>
    <t>02°49'57.49"S115°15'12.17"E</t>
  </si>
  <si>
    <t>Tanjungan</t>
  </si>
  <si>
    <t>Pembangunan Saluran Tersier Desa Lokbinuang Kec. Telaga langsat</t>
  </si>
  <si>
    <t>Pembangunan Saluran Tersier Desa Padang batung Kec. Padang batung</t>
  </si>
  <si>
    <t xml:space="preserve">02°49'14" 115°18'12"
</t>
  </si>
  <si>
    <t>Pembangunan Saluran Tersier Desa Tabihi (DI.Kambas) Kec. Padang batung</t>
  </si>
  <si>
    <t xml:space="preserve">02°46'6.54" 115°17'7.76"
</t>
  </si>
  <si>
    <t>Pembangunan Bendung Irigasi (BENDUNG)</t>
  </si>
  <si>
    <t>Pembangunan Daerah Irigasi Pembahanan Desa Sirih hulu Kec. Kalumpang</t>
  </si>
  <si>
    <t>02°50'17.22"S115°11'5.89"E</t>
  </si>
  <si>
    <t>Sirih Hulu</t>
  </si>
  <si>
    <t>Peningkatan Jaringan Irigasi Permukaan</t>
  </si>
  <si>
    <t>Peningkatan jaringan irigasi DI.Kupang Kec.Kandangan</t>
  </si>
  <si>
    <t>2.72724608S 115.2196091E</t>
  </si>
  <si>
    <t>Kupang</t>
  </si>
  <si>
    <t>D</t>
  </si>
  <si>
    <t xml:space="preserve">Rehabilitasi Jaringan Irigasi Permukaan </t>
  </si>
  <si>
    <t>Rehabilitasi jaringan irigasi DI.Tayub Kec.Telaga langsat</t>
  </si>
  <si>
    <t>2.7644S 115.3222E</t>
  </si>
  <si>
    <t>Rehabilitasi jaringan irigasi DI.Kuangan Kec.Padang batung</t>
  </si>
  <si>
    <t>02°48'24"S 115°18'4"E</t>
  </si>
  <si>
    <t>Rehabilitasi jaringan irigasi DI.Pakuan Timur III Kec.Telaga langsat</t>
  </si>
  <si>
    <t>2.7102S 115.3084E</t>
  </si>
  <si>
    <t>Rehabilitasi jaringan irigasi DI.Durari I Kec.Telaga langsat</t>
  </si>
  <si>
    <t>2,7247S 115.3155E</t>
  </si>
  <si>
    <t>Rehabilitasi jaringan irigasi DI.Libak I Kec.Telaga langsat</t>
  </si>
  <si>
    <t>2.7411S 115.3143E</t>
  </si>
  <si>
    <t>Rehabilitasi jaringan irigasi DI.Luaw Kec.Padang batung</t>
  </si>
  <si>
    <t>02°46'17"S 115°18'19"E</t>
  </si>
  <si>
    <t>E</t>
  </si>
  <si>
    <t>Rehabilitasi Bendung Irigasi (BENDUNG)</t>
  </si>
  <si>
    <t>Rehabilitasi jaringan irigasi DI.Lokdalam Kec.Angkinang</t>
  </si>
  <si>
    <t xml:space="preserve">2˚43'31.64''S  115˚17'34.28''E
</t>
  </si>
  <si>
    <t>Angkinang</t>
  </si>
  <si>
    <t>Rehabilitasi jaringan irigasi DI.Jarau I Kec.Sungai raya</t>
  </si>
  <si>
    <t xml:space="preserve">2˚51'46.69''S  115˚13'22.45''E
</t>
  </si>
  <si>
    <t>Jarau</t>
  </si>
  <si>
    <t>2˚51'46.30''S  115˚13'14.33''E</t>
  </si>
  <si>
    <t>F</t>
  </si>
  <si>
    <t>Operasi dan Pemeliharaan Jaringan Irigasi Permukaan</t>
  </si>
  <si>
    <t>G</t>
  </si>
  <si>
    <t>Operasi dan Pemeliharaan Jaringan Irigasi Rawa</t>
  </si>
  <si>
    <t>H</t>
  </si>
  <si>
    <t>SUB KEGIATAN</t>
  </si>
  <si>
    <t xml:space="preserve">TARGET KEUANGAN DAN FISIK </t>
  </si>
  <si>
    <t>TOTAL REALISASI KEUANGAN DAN FISIK (%)</t>
  </si>
  <si>
    <t>TOTAL AKHIR (Hingga Desember)</t>
  </si>
  <si>
    <t>PERMASALAHAN</t>
  </si>
  <si>
    <t>TINDAK LANJUT</t>
  </si>
  <si>
    <t>SELISIH</t>
  </si>
  <si>
    <t>Rp</t>
  </si>
  <si>
    <t>Target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</si>
  <si>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</si>
  <si>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</si>
  <si>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</si>
  <si>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</si>
  <si>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</si>
  <si>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</si>
  <si>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</si>
  <si>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</si>
  <si>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</si>
  <si>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</si>
  <si>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</si>
  <si>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</si>
  <si>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%</t>
  </si>
  <si>
    <t>Fisik (%)</t>
  </si>
  <si>
    <t>Fisik (m/bdg/dok/org)</t>
  </si>
  <si>
    <t>PROGRAM SUMBER DAYA AIR</t>
  </si>
  <si>
    <t>Menunjang wisata religi makan datu akhmad balimau</t>
  </si>
  <si>
    <t>Sungai Hanyar dan Sungai Sekitar Kalumpang</t>
  </si>
  <si>
    <t>Dari 35 Paket Fisik (19 Paket APBD dan 16 Paket APBD-P) 35 Paket sudah serah terima pekerjaan 100%.</t>
  </si>
  <si>
    <t>-</t>
  </si>
  <si>
    <t>Dari 33 Paket Fisik (23 Paket APBD dan 10 APBD-P) 32 Paket sudah serah terima pekerjaan 100% dan 1 Paket APBD-P terjadi Kahar sehingga pekerjaan dihentikan.</t>
  </si>
  <si>
    <t>Dilakukan penghentian Kontrak Fisik</t>
  </si>
  <si>
    <t>Dari 3 paket Pemeliharaan (3 Paket APBD) Semua sudah serah terima pekerjaan 100%</t>
  </si>
  <si>
    <t>Pembinaan dan Pemberdayaan Kelembagaan Pengelolaan SDA Kewenangan Kabupaten/Kota</t>
  </si>
  <si>
    <t>Semua Kegiatan Pembinaan P3A maupun Sidang KOMIR (Komisi Irigasi) telah dilaksanakan sesuai jadwal sehingga realisasi mencapai target; Sidang Komisi Irigasi hanya dapat dilaksanakan 1 Kali mengakibatkan Realisasi Keuangan tidak mencapai 100%</t>
  </si>
  <si>
    <t>I.b</t>
  </si>
  <si>
    <t>Penyusunan Rencana Teknis dan Dokumen Lingkungan Hidup untuk Konstruksi Irigasi dan Rawa</t>
  </si>
  <si>
    <t>Dari 8 Paket Perencanaan (3 Paket APBD dan 5 Paket APBD-P) Sudah serah terima pekerjaan 100%.</t>
  </si>
  <si>
    <t>Dari 5 Paket Fisik (2 Paket APBD dan 3 Paket APBD-P) 4 Paket sudah serah terima pekerjaan 100% dan 1 Paket APBD-P terjadi Kahar sehingga pekerjaan dihentikan.</t>
  </si>
  <si>
    <t>Pembangunan Bendung Irigasi</t>
  </si>
  <si>
    <t>Dari 1 Paket Fisik (1 Paket APBD) Sudah serah terima pekerjaan 100%</t>
  </si>
  <si>
    <t>Rehabilitasi Jaringan irigasi permukaan</t>
  </si>
  <si>
    <t>Dari 6 Paket Fisik (6 Paket APBD) Semua sudah serah terima pekerjaan 100%</t>
  </si>
  <si>
    <t>Rehabilitasi Bendung Irigasi</t>
  </si>
  <si>
    <t>Dari 2 Paket Fisik (2 Paket APBD) Semua sudah serah terima pekerjaan 100%</t>
  </si>
  <si>
    <t>Dari 9 Paket Pemeliharaan (6 Paket APBD dan 3 Paket APBD-P) Semua sudah serah terima pekerjaan 100%</t>
  </si>
  <si>
    <t>Dari 2 Paket Pemeliharaan (2 Paket APBD) Semua sudah serah terima pekerjaan 100%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</si>
</sst>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Rp-421]#,##0.00"/>
    <numFmt numFmtId="165" formatCode="&quot;Rp&quot;#,##0.00"/>
    <numFmt numFmtId="166" formatCode="&quot;Rp&quot;#,##0"/>
    <numFmt numFmtId="167" formatCode="_-[$Rp-421]* #,##0.00_-;_-[$Rp-421]* \-#,##0.00_-;_-[$Rp-421]* &quot;-&quot;??_-;_-@"/>
  </numFmts>
  <fonts count="13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2"/>
      <color theme="1"/>
      <name val="Arial"/>
      <scheme val="minor"/>
    </font>
    <font>
      <u/>
      <sz val="10"/>
      <color theme="1"/>
      <name val="Arial"/>
      <scheme val="minor"/>
    </font>
    <font>
      <b/>
      <sz val="16"/>
      <color theme="1"/>
      <name val="Calibri"/>
    </font>
    <font>
      <sz val="10"/>
      <color theme="1"/>
      <name val="Arial"/>
    </font>
    <font>
      <b/>
      <sz val="11"/>
      <color theme="1"/>
      <name val="Calibri"/>
    </font>
    <font>
      <sz val="10"/>
      <name val="Arial"/>
    </font>
    <font>
      <sz val="11"/>
      <color theme="1"/>
      <name val="Calibri"/>
    </font>
    <font>
      <sz val="11"/>
      <color rgb="FF000000"/>
      <name val="Calibri"/>
    </font>
    <font>
      <sz val="11"/>
      <color rgb="FFFF0000"/>
      <name val="Calibri"/>
    </font>
    <font>
      <sz val="9"/>
      <color rgb="FF1F1F1F"/>
      <name val="Arial"/>
    </font>
    <font>
      <sz val="10"/>
      <color rgb="FF3266D5"/>
      <name val="Inconsolata"/>
    </font>
  </fonts>
  <fills count="12">
    <fill>
      <patternFill patternType="none"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</borders>
  <cellStyleXfs count="1">
    <xf numFmtId="0" fontId="0" fillId="0" borderId="0"/>
  </cellStyleXfs>
  <cellXfs count="215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2" xfId="0" applyFont="1" applyFill="1" applyBorder="1"/>
    <xf numFmtId="0" fontId="7" fillId="0" borderId="2" xfId="0" applyFont="1" applyBorder="1"/>
    <xf numFmtId="0" fontId="7" fillId="0" borderId="9" xfId="0" applyFont="1" applyBorder="1"/>
    <xf numFmtId="0" fontId="8" fillId="3" borderId="13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vertical="center"/>
    </xf>
    <xf numFmtId="0" fontId="7" fillId="0" borderId="14" xfId="0" applyFont="1" applyBorder="1"/>
    <xf numFmtId="0" fontId="6" fillId="3" borderId="13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vertical="center" wrapText="1"/>
    </xf>
    <xf numFmtId="0" fontId="6" fillId="6" borderId="12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vertical="center"/>
    </xf>
    <xf numFmtId="0" fontId="6" fillId="6" borderId="13" xfId="0" applyFont="1" applyFill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9" fillId="4" borderId="13" xfId="0" applyFont="1" applyFill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7" borderId="13" xfId="0" applyFont="1" applyFill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0" xfId="0" applyFont="1"/>
    <xf numFmtId="0" fontId="1" fillId="8" borderId="13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8" fillId="4" borderId="3" xfId="0" applyFont="1" applyFill="1" applyBorder="1" applyAlignment="1">
      <alignment wrapText="1"/>
    </xf>
    <xf numFmtId="0" fontId="1" fillId="7" borderId="9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8" borderId="8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wrapText="1"/>
    </xf>
    <xf numFmtId="0" fontId="6" fillId="0" borderId="8" xfId="0" applyFont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left" vertical="center" wrapText="1"/>
    </xf>
    <xf numFmtId="10" fontId="6" fillId="7" borderId="9" xfId="0" applyNumberFormat="1" applyFont="1" applyFill="1" applyBorder="1" applyAlignment="1">
      <alignment vertical="center"/>
    </xf>
    <xf numFmtId="0" fontId="6" fillId="7" borderId="9" xfId="0" applyFont="1" applyFill="1" applyBorder="1" applyAlignment="1">
      <alignment vertical="center"/>
    </xf>
    <xf numFmtId="10" fontId="6" fillId="0" borderId="9" xfId="0" applyNumberFormat="1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0" fontId="6" fillId="4" borderId="9" xfId="0" applyNumberFormat="1" applyFont="1" applyFill="1" applyBorder="1" applyAlignment="1">
      <alignment vertical="center"/>
    </xf>
    <xf numFmtId="0" fontId="6" fillId="4" borderId="9" xfId="0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6" borderId="13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3" fontId="1" fillId="0" borderId="13" xfId="0" applyNumberFormat="1" applyFont="1" applyBorder="1" applyAlignment="1">
      <alignment vertical="center"/>
    </xf>
    <xf numFmtId="3" fontId="1" fillId="0" borderId="13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wrapText="1"/>
    </xf>
    <xf numFmtId="0" fontId="8" fillId="9" borderId="9" xfId="0" applyFont="1" applyFill="1" applyBorder="1" applyAlignment="1">
      <alignment wrapText="1"/>
    </xf>
    <xf numFmtId="0" fontId="1" fillId="9" borderId="9" xfId="0" applyFont="1" applyFill="1" applyBorder="1" applyAlignment="1">
      <alignment vertical="center"/>
    </xf>
    <xf numFmtId="0" fontId="1" fillId="9" borderId="9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4" fontId="6" fillId="7" borderId="9" xfId="0" applyNumberFormat="1" applyFont="1" applyFill="1" applyBorder="1" applyAlignment="1">
      <alignment vertical="center"/>
    </xf>
    <xf numFmtId="4" fontId="6" fillId="0" borderId="9" xfId="0" applyNumberFormat="1" applyFont="1" applyBorder="1" applyAlignment="1">
      <alignment vertical="center"/>
    </xf>
    <xf numFmtId="0" fontId="10" fillId="0" borderId="15" xfId="0" applyFont="1" applyBorder="1" applyAlignment="1">
      <alignment horizontal="center" vertical="center"/>
    </xf>
    <xf numFmtId="4" fontId="6" fillId="4" borderId="9" xfId="0" applyNumberFormat="1" applyFont="1" applyFill="1" applyBorder="1" applyAlignment="1">
      <alignment vertical="center"/>
    </xf>
    <xf numFmtId="4" fontId="1" fillId="0" borderId="0" xfId="0" applyNumberFormat="1" applyFont="1" applyAlignment="1">
      <alignment vertical="center"/>
    </xf>
    <xf numFmtId="0" fontId="9" fillId="4" borderId="5" xfId="0" applyFont="1" applyFill="1" applyBorder="1" applyAlignment="1">
      <alignment vertical="center" wrapText="1"/>
    </xf>
    <xf numFmtId="0" fontId="11" fillId="3" borderId="0" xfId="0" applyFont="1" applyFill="1"/>
    <xf numFmtId="0" fontId="9" fillId="4" borderId="13" xfId="0" applyFont="1" applyFill="1" applyBorder="1" applyAlignment="1">
      <alignment wrapText="1"/>
    </xf>
    <xf numFmtId="164" fontId="8" fillId="4" borderId="13" xfId="0" applyNumberFormat="1" applyFont="1" applyFill="1" applyBorder="1" applyAlignment="1">
      <alignment wrapText="1"/>
    </xf>
    <xf numFmtId="2" fontId="1" fillId="0" borderId="9" xfId="0" applyNumberFormat="1" applyFont="1" applyBorder="1" applyAlignment="1">
      <alignment vertical="center"/>
    </xf>
    <xf numFmtId="164" fontId="8" fillId="9" borderId="13" xfId="0" applyNumberFormat="1" applyFont="1" applyFill="1" applyBorder="1" applyAlignment="1">
      <alignment wrapText="1"/>
    </xf>
    <xf numFmtId="4" fontId="1" fillId="0" borderId="13" xfId="0" applyNumberFormat="1" applyFont="1" applyBorder="1" applyAlignment="1">
      <alignment horizontal="center" vertical="center"/>
    </xf>
    <xf numFmtId="10" fontId="1" fillId="0" borderId="0" xfId="0" applyNumberFormat="1" applyFont="1"/>
    <xf numFmtId="0" fontId="1" fillId="0" borderId="0" xfId="0" applyFont="1" applyAlignment="1">
      <alignment vertical="center" wrapText="1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/>
    <xf numFmtId="164" fontId="1" fillId="0" borderId="0" xfId="0" applyNumberFormat="1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 wrapText="1"/>
    </xf>
    <xf numFmtId="165" fontId="5" fillId="10" borderId="0" xfId="0" applyNumberFormat="1" applyFont="1" applyFill="1" applyAlignment="1">
      <alignment horizontal="center" wrapText="1"/>
    </xf>
    <xf numFmtId="0" fontId="5" fillId="10" borderId="0" xfId="0" applyFont="1" applyFill="1" applyAlignment="1">
      <alignment horizontal="center" wrapText="1"/>
    </xf>
    <xf numFmtId="0" fontId="8" fillId="8" borderId="16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/>
    </xf>
    <xf numFmtId="0" fontId="8" fillId="8" borderId="16" xfId="0" applyFont="1" applyFill="1" applyBorder="1" applyAlignment="1">
      <alignment horizontal="center" vertical="center"/>
    </xf>
    <xf numFmtId="164" fontId="8" fillId="8" borderId="16" xfId="0" applyNumberFormat="1" applyFont="1" applyFill="1" applyBorder="1" applyAlignment="1">
      <alignment horizontal="center" vertical="center"/>
    </xf>
    <xf numFmtId="0" fontId="8" fillId="8" borderId="21" xfId="0" applyFont="1" applyFill="1" applyBorder="1" applyAlignment="1">
      <alignment horizontal="center"/>
    </xf>
    <xf numFmtId="164" fontId="8" fillId="8" borderId="21" xfId="0" applyNumberFormat="1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vertical="center" wrapText="1"/>
    </xf>
    <xf numFmtId="3" fontId="6" fillId="10" borderId="13" xfId="0" applyNumberFormat="1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3" fontId="6" fillId="10" borderId="22" xfId="0" applyNumberFormat="1" applyFont="1" applyFill="1" applyBorder="1" applyAlignment="1">
      <alignment horizontal="center" wrapText="1"/>
    </xf>
    <xf numFmtId="10" fontId="6" fillId="10" borderId="22" xfId="0" applyNumberFormat="1" applyFont="1" applyFill="1" applyBorder="1" applyAlignment="1">
      <alignment horizontal="center" wrapText="1"/>
    </xf>
    <xf numFmtId="0" fontId="5" fillId="10" borderId="22" xfId="0" applyFont="1" applyFill="1" applyBorder="1"/>
    <xf numFmtId="10" fontId="5" fillId="10" borderId="23" xfId="0" applyNumberFormat="1" applyFont="1" applyFill="1" applyBorder="1"/>
    <xf numFmtId="3" fontId="6" fillId="10" borderId="22" xfId="0" applyNumberFormat="1" applyFont="1" applyFill="1" applyBorder="1" applyAlignment="1">
      <alignment horizontal="center" vertical="center" wrapText="1"/>
    </xf>
    <xf numFmtId="10" fontId="6" fillId="10" borderId="22" xfId="0" applyNumberFormat="1" applyFont="1" applyFill="1" applyBorder="1" applyAlignment="1">
      <alignment horizontal="center" vertical="center" wrapText="1"/>
    </xf>
    <xf numFmtId="0" fontId="5" fillId="10" borderId="22" xfId="0" applyFont="1" applyFill="1" applyBorder="1" applyAlignment="1">
      <alignment horizontal="center" vertical="center"/>
    </xf>
    <xf numFmtId="164" fontId="6" fillId="10" borderId="22" xfId="0" applyNumberFormat="1" applyFont="1" applyFill="1" applyBorder="1" applyAlignment="1">
      <alignment horizontal="center" vertical="center" wrapText="1"/>
    </xf>
    <xf numFmtId="10" fontId="6" fillId="4" borderId="22" xfId="0" applyNumberFormat="1" applyFont="1" applyFill="1" applyBorder="1" applyAlignment="1">
      <alignment horizontal="center" vertical="center" wrapText="1"/>
    </xf>
    <xf numFmtId="0" fontId="5" fillId="10" borderId="13" xfId="0" applyFont="1" applyFill="1" applyBorder="1" applyAlignment="1">
      <alignment horizontal="center" vertical="top" wrapText="1"/>
    </xf>
    <xf numFmtId="3" fontId="5" fillId="10" borderId="13" xfId="0" applyNumberFormat="1" applyFont="1" applyFill="1" applyBorder="1" applyAlignment="1">
      <alignment horizontal="center" vertical="center"/>
    </xf>
    <xf numFmtId="3" fontId="5" fillId="10" borderId="0" xfId="0" applyNumberFormat="1" applyFont="1" applyFill="1"/>
    <xf numFmtId="3" fontId="6" fillId="10" borderId="12" xfId="0" applyNumberFormat="1" applyFont="1" applyFill="1" applyBorder="1" applyAlignment="1">
      <alignment horizontal="center" wrapText="1"/>
    </xf>
    <xf numFmtId="10" fontId="6" fillId="10" borderId="9" xfId="0" applyNumberFormat="1" applyFont="1" applyFill="1" applyBorder="1" applyAlignment="1">
      <alignment horizontal="center" wrapText="1"/>
    </xf>
    <xf numFmtId="3" fontId="6" fillId="10" borderId="9" xfId="0" applyNumberFormat="1" applyFont="1" applyFill="1" applyBorder="1" applyAlignment="1">
      <alignment horizontal="center" wrapText="1"/>
    </xf>
    <xf numFmtId="3" fontId="6" fillId="10" borderId="12" xfId="0" applyNumberFormat="1" applyFont="1" applyFill="1" applyBorder="1" applyAlignment="1">
      <alignment horizontal="center" vertical="center" wrapText="1"/>
    </xf>
    <xf numFmtId="10" fontId="6" fillId="10" borderId="9" xfId="0" applyNumberFormat="1" applyFont="1" applyFill="1" applyBorder="1" applyAlignment="1">
      <alignment horizontal="center" vertical="center" wrapText="1"/>
    </xf>
    <xf numFmtId="3" fontId="6" fillId="10" borderId="9" xfId="0" applyNumberFormat="1" applyFont="1" applyFill="1" applyBorder="1" applyAlignment="1">
      <alignment horizontal="center" vertical="center" wrapText="1"/>
    </xf>
    <xf numFmtId="164" fontId="6" fillId="10" borderId="12" xfId="0" applyNumberFormat="1" applyFont="1" applyFill="1" applyBorder="1" applyAlignment="1">
      <alignment horizontal="center" vertical="center" wrapText="1"/>
    </xf>
    <xf numFmtId="3" fontId="6" fillId="10" borderId="0" xfId="0" applyNumberFormat="1" applyFont="1" applyFill="1" applyAlignment="1">
      <alignment horizontal="center" wrapText="1"/>
    </xf>
    <xf numFmtId="4" fontId="6" fillId="10" borderId="9" xfId="0" applyNumberFormat="1" applyFont="1" applyFill="1" applyBorder="1" applyAlignment="1">
      <alignment horizontal="center" wrapText="1"/>
    </xf>
    <xf numFmtId="4" fontId="6" fillId="10" borderId="9" xfId="0" applyNumberFormat="1" applyFont="1" applyFill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3" fontId="8" fillId="0" borderId="13" xfId="0" applyNumberFormat="1" applyFont="1" applyBorder="1" applyAlignment="1">
      <alignment horizontal="center" vertical="center"/>
    </xf>
    <xf numFmtId="3" fontId="8" fillId="11" borderId="13" xfId="0" applyNumberFormat="1" applyFont="1" applyFill="1" applyBorder="1" applyAlignment="1">
      <alignment horizontal="center" vertical="center"/>
    </xf>
    <xf numFmtId="0" fontId="1" fillId="0" borderId="13" xfId="0" applyFont="1" applyBorder="1"/>
    <xf numFmtId="10" fontId="1" fillId="0" borderId="12" xfId="0" applyNumberFormat="1" applyFont="1" applyBorder="1" applyAlignment="1">
      <alignment horizontal="center" vertical="center"/>
    </xf>
    <xf numFmtId="10" fontId="1" fillId="0" borderId="13" xfId="0" applyNumberFormat="1" applyFont="1" applyBorder="1"/>
    <xf numFmtId="10" fontId="1" fillId="0" borderId="24" xfId="0" applyNumberFormat="1" applyFont="1" applyBorder="1" applyAlignment="1">
      <alignment horizontal="center" vertical="center"/>
    </xf>
    <xf numFmtId="10" fontId="9" fillId="0" borderId="12" xfId="0" applyNumberFormat="1" applyFont="1" applyBorder="1" applyAlignment="1">
      <alignment horizontal="center" vertical="center"/>
    </xf>
    <xf numFmtId="10" fontId="1" fillId="0" borderId="13" xfId="0" applyNumberFormat="1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4" fontId="1" fillId="0" borderId="13" xfId="0" applyNumberFormat="1" applyFont="1" applyBorder="1"/>
    <xf numFmtId="3" fontId="1" fillId="0" borderId="13" xfId="0" applyNumberFormat="1" applyFont="1" applyBorder="1"/>
    <xf numFmtId="165" fontId="1" fillId="0" borderId="13" xfId="0" applyNumberFormat="1" applyFont="1" applyBorder="1" applyAlignment="1">
      <alignment vertical="center"/>
    </xf>
    <xf numFmtId="164" fontId="1" fillId="0" borderId="13" xfId="0" applyNumberFormat="1" applyFont="1" applyBorder="1" applyAlignment="1">
      <alignment vertical="center"/>
    </xf>
    <xf numFmtId="3" fontId="6" fillId="6" borderId="12" xfId="0" applyNumberFormat="1" applyFont="1" applyFill="1" applyBorder="1" applyAlignment="1">
      <alignment horizontal="center" vertical="center" wrapText="1"/>
    </xf>
    <xf numFmtId="10" fontId="9" fillId="6" borderId="12" xfId="0" applyNumberFormat="1" applyFont="1" applyFill="1" applyBorder="1" applyAlignment="1">
      <alignment horizontal="center" vertical="center"/>
    </xf>
    <xf numFmtId="10" fontId="1" fillId="6" borderId="13" xfId="0" applyNumberFormat="1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10" fontId="1" fillId="6" borderId="24" xfId="0" applyNumberFormat="1" applyFont="1" applyFill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 wrapText="1"/>
    </xf>
    <xf numFmtId="165" fontId="1" fillId="0" borderId="0" xfId="0" applyNumberFormat="1" applyFont="1"/>
    <xf numFmtId="165" fontId="1" fillId="0" borderId="13" xfId="0" applyNumberFormat="1" applyFont="1" applyBorder="1"/>
    <xf numFmtId="4" fontId="1" fillId="6" borderId="13" xfId="0" applyNumberFormat="1" applyFont="1" applyFill="1" applyBorder="1" applyAlignment="1">
      <alignment horizontal="center" vertical="center"/>
    </xf>
    <xf numFmtId="3" fontId="6" fillId="4" borderId="12" xfId="0" applyNumberFormat="1" applyFont="1" applyFill="1" applyBorder="1" applyAlignment="1">
      <alignment horizontal="center" vertical="center" wrapText="1"/>
    </xf>
    <xf numFmtId="10" fontId="9" fillId="4" borderId="12" xfId="0" applyNumberFormat="1" applyFont="1" applyFill="1" applyBorder="1" applyAlignment="1">
      <alignment horizontal="center" vertical="center"/>
    </xf>
    <xf numFmtId="10" fontId="1" fillId="4" borderId="13" xfId="0" applyNumberFormat="1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10" fontId="1" fillId="4" borderId="24" xfId="0" applyNumberFormat="1" applyFont="1" applyFill="1" applyBorder="1" applyAlignment="1">
      <alignment horizontal="center" vertical="center"/>
    </xf>
    <xf numFmtId="164" fontId="1" fillId="0" borderId="0" xfId="0" applyNumberFormat="1" applyFont="1"/>
    <xf numFmtId="0" fontId="8" fillId="11" borderId="1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quotePrefix="1" applyFont="1" applyBorder="1" applyAlignment="1">
      <alignment horizontal="center" vertical="top" wrapText="1"/>
    </xf>
    <xf numFmtId="3" fontId="6" fillId="10" borderId="13" xfId="0" applyNumberFormat="1" applyFont="1" applyFill="1" applyBorder="1" applyAlignment="1">
      <alignment horizontal="center" vertical="center"/>
    </xf>
    <xf numFmtId="1" fontId="6" fillId="10" borderId="13" xfId="0" applyNumberFormat="1" applyFont="1" applyFill="1" applyBorder="1" applyAlignment="1">
      <alignment horizontal="center" vertical="center" wrapText="1"/>
    </xf>
    <xf numFmtId="3" fontId="6" fillId="10" borderId="13" xfId="0" applyNumberFormat="1" applyFont="1" applyFill="1" applyBorder="1" applyAlignment="1">
      <alignment horizontal="center"/>
    </xf>
    <xf numFmtId="10" fontId="6" fillId="10" borderId="25" xfId="0" applyNumberFormat="1" applyFont="1" applyFill="1" applyBorder="1" applyAlignment="1">
      <alignment horizontal="center"/>
    </xf>
    <xf numFmtId="1" fontId="6" fillId="10" borderId="13" xfId="0" applyNumberFormat="1" applyFont="1" applyFill="1" applyBorder="1" applyAlignment="1">
      <alignment horizontal="center" wrapText="1"/>
    </xf>
    <xf numFmtId="10" fontId="6" fillId="10" borderId="25" xfId="0" applyNumberFormat="1" applyFont="1" applyFill="1" applyBorder="1" applyAlignment="1">
      <alignment horizontal="center" vertical="center"/>
    </xf>
    <xf numFmtId="164" fontId="6" fillId="10" borderId="13" xfId="0" applyNumberFormat="1" applyFont="1" applyFill="1" applyBorder="1" applyAlignment="1">
      <alignment horizontal="center" vertical="center"/>
    </xf>
    <xf numFmtId="10" fontId="6" fillId="10" borderId="22" xfId="0" applyNumberFormat="1" applyFont="1" applyFill="1" applyBorder="1" applyAlignment="1">
      <alignment horizontal="center"/>
    </xf>
    <xf numFmtId="0" fontId="6" fillId="10" borderId="13" xfId="0" applyFont="1" applyFill="1" applyBorder="1" applyAlignment="1">
      <alignment horizontal="center" wrapText="1"/>
    </xf>
    <xf numFmtId="10" fontId="6" fillId="10" borderId="22" xfId="0" applyNumberFormat="1" applyFont="1" applyFill="1" applyBorder="1" applyAlignment="1">
      <alignment horizontal="center" vertical="center"/>
    </xf>
    <xf numFmtId="0" fontId="1" fillId="11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top" wrapText="1"/>
    </xf>
    <xf numFmtId="3" fontId="1" fillId="11" borderId="13" xfId="0" applyNumberFormat="1" applyFont="1" applyFill="1" applyBorder="1" applyAlignment="1">
      <alignment horizontal="center" vertical="center"/>
    </xf>
    <xf numFmtId="164" fontId="1" fillId="0" borderId="13" xfId="0" applyNumberFormat="1" applyFont="1" applyBorder="1"/>
    <xf numFmtId="166" fontId="1" fillId="0" borderId="13" xfId="0" applyNumberFormat="1" applyFont="1" applyBorder="1"/>
    <xf numFmtId="166" fontId="1" fillId="0" borderId="13" xfId="0" applyNumberFormat="1" applyFont="1" applyBorder="1" applyAlignment="1">
      <alignment vertical="center"/>
    </xf>
    <xf numFmtId="166" fontId="1" fillId="0" borderId="0" xfId="0" applyNumberFormat="1" applyFont="1"/>
    <xf numFmtId="167" fontId="1" fillId="0" borderId="13" xfId="0" applyNumberFormat="1" applyFont="1" applyBorder="1" applyAlignment="1">
      <alignment horizontal="center" vertical="center"/>
    </xf>
    <xf numFmtId="9" fontId="1" fillId="0" borderId="13" xfId="0" applyNumberFormat="1" applyFont="1" applyBorder="1"/>
    <xf numFmtId="9" fontId="1" fillId="4" borderId="13" xfId="0" applyNumberFormat="1" applyFont="1" applyFill="1" applyBorder="1" applyAlignment="1">
      <alignment horizontal="center" vertical="center"/>
    </xf>
    <xf numFmtId="3" fontId="1" fillId="0" borderId="0" xfId="0" applyNumberFormat="1" applyFont="1" applyAlignment="1">
      <alignment vertical="center"/>
    </xf>
    <xf numFmtId="164" fontId="12" fillId="3" borderId="0" xfId="0" applyNumberFormat="1" applyFont="1" applyFill="1"/>
    <xf numFmtId="3" fontId="12" fillId="3" borderId="0" xfId="0" applyNumberFormat="1" applyFont="1" applyFill="1"/>
    <xf numFmtId="165" fontId="1" fillId="0" borderId="0" xfId="0" applyNumberFormat="1" applyFont="1" applyAlignment="1">
      <alignment vertical="center"/>
    </xf>
    <xf numFmtId="165" fontId="8" fillId="6" borderId="13" xfId="0" applyNumberFormat="1" applyFont="1" applyFill="1" applyBorder="1" applyAlignment="1">
      <alignment horizontal="center" vertical="center" wrapText="1"/>
    </xf>
    <xf numFmtId="0" fontId="0" fillId="0" borderId="0" xfId="0"/>
    <xf numFmtId="0" fontId="6" fillId="3" borderId="3" xfId="0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12" xfId="0" applyFont="1" applyBorder="1"/>
    <xf numFmtId="0" fontId="1" fillId="0" borderId="4" xfId="0" applyFont="1" applyBorder="1" applyAlignment="1">
      <alignment horizontal="center" vertical="center"/>
    </xf>
    <xf numFmtId="0" fontId="7" fillId="0" borderId="5" xfId="0" applyFont="1" applyBorder="1"/>
    <xf numFmtId="0" fontId="7" fillId="0" borderId="6" xfId="0" applyFont="1" applyBorder="1"/>
    <xf numFmtId="0" fontId="7" fillId="0" borderId="8" xfId="0" applyFont="1" applyBorder="1"/>
    <xf numFmtId="0" fontId="7" fillId="0" borderId="2" xfId="0" applyFont="1" applyBorder="1"/>
    <xf numFmtId="0" fontId="7" fillId="0" borderId="9" xfId="0" applyFont="1" applyBorder="1"/>
    <xf numFmtId="0" fontId="7" fillId="0" borderId="14" xfId="0" applyFont="1" applyBorder="1"/>
    <xf numFmtId="0" fontId="7" fillId="0" borderId="11" xfId="0" applyFont="1" applyBorder="1"/>
    <xf numFmtId="0" fontId="6" fillId="5" borderId="2" xfId="0" applyFont="1" applyFill="1" applyBorder="1" applyAlignment="1">
      <alignment vertical="center" wrapText="1"/>
    </xf>
    <xf numFmtId="0" fontId="6" fillId="6" borderId="2" xfId="0" applyFont="1" applyFill="1" applyBorder="1" applyAlignment="1">
      <alignment vertical="center"/>
    </xf>
    <xf numFmtId="0" fontId="6" fillId="0" borderId="8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10" borderId="5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11" borderId="18" xfId="0" applyFont="1" applyFill="1" applyBorder="1" applyAlignment="1">
      <alignment horizontal="center" vertical="center" wrapText="1"/>
    </xf>
    <xf numFmtId="0" fontId="7" fillId="0" borderId="19" xfId="0" applyFont="1" applyBorder="1"/>
    <xf numFmtId="0" fontId="6" fillId="5" borderId="3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vertical="center"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/>
    </xf>
    <xf numFmtId="164" fontId="6" fillId="0" borderId="20" xfId="0" applyNumberFormat="1" applyFont="1" applyBorder="1" applyAlignment="1">
      <alignment horizontal="center" vertical="center"/>
    </xf>
    <xf numFmtId="3" fontId="6" fillId="10" borderId="4" xfId="0" applyNumberFormat="1" applyFont="1" applyFill="1" applyBorder="1" applyAlignment="1">
      <alignment horizontal="center" vertical="center" wrapText="1"/>
    </xf>
    <xf numFmtId="3" fontId="6" fillId="10" borderId="4" xfId="0" applyNumberFormat="1" applyFont="1" applyFill="1" applyBorder="1" applyAlignment="1">
      <alignment horizontal="center" vertical="top" wrapText="1"/>
    </xf>
    <xf numFmtId="3" fontId="6" fillId="10" borderId="6" xfId="0" applyNumberFormat="1" applyFont="1" applyFill="1" applyBorder="1" applyAlignment="1">
      <alignment horizontal="center" vertical="center" wrapText="1"/>
    </xf>
    <xf numFmtId="3" fontId="6" fillId="10" borderId="26" xfId="0" applyNumberFormat="1" applyFont="1" applyFill="1" applyBorder="1" applyAlignment="1">
      <alignment horizontal="center" vertical="center" wrapText="1"/>
    </xf>
    <xf numFmtId="3" fontId="6" fillId="10" borderId="27" xfId="0" applyNumberFormat="1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 wrapText="1"/>
    </xf>
    <xf numFmtId="0" fontId="7" fillId="0" borderId="16" xfId="0" applyFont="1" applyBorder="1"/>
    <xf numFmtId="0" fontId="8" fillId="10" borderId="5" xfId="0" applyFont="1" applyFill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7" fillId="0" borderId="17" xfId="0" applyFont="1" applyBorder="1"/>
    <xf numFmtId="0" fontId="5" fillId="10" borderId="3" xfId="0" applyFont="1" applyFill="1" applyBorder="1" applyAlignment="1">
      <alignment horizontal="center" vertical="center" wrapText="1"/>
    </xf>
    <xf numFmtId="0" fontId="5" fillId="10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209550</xdr:colOff>
      <xdr:row>15</xdr:row>
      <xdr:rowOff>19050</xdr:rowOff>
    </xdr:from>
    <xdr:ext cx="419100" cy="323850"/>
    <xdr:pic>
      <xdr:nvPicPr>
        <xdr:cNvPr id="2" name="image1.jpg" title="Gambar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ocs.google.com/spreadsheets/d/1F-KaW-FjwOvgLfjAFcA3Rduuqiq83D3_34D2RakAaCM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K1024"/>
  <sheetViews>
    <sheetView tabSelected="1" view="pageBreakPreview" zoomScaleNormal="100" zoomScaleSheetLayoutView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J122" sqref="J122"/>
    </sheetView>
  </sheetViews>
  <sheetFormatPr defaultColWidth="12.5703125" defaultRowHeight="15.75" customHeight="1" x14ac:dyDescent="0.2"/>
  <cols>
    <col min="1" max="1" width="6.42578125" customWidth="1"/>
    <col min="2" max="2" width="67.85546875" customWidth="1"/>
    <col min="3" max="3" width="10.140625" customWidth="1"/>
    <col min="4" max="4" width="9.7109375" customWidth="1"/>
    <col min="5" max="5" width="9" customWidth="1"/>
    <col min="6" max="6" width="8.85546875" customWidth="1"/>
    <col min="7" max="7" width="10.7109375" customWidth="1"/>
    <col min="8" max="8" width="12.42578125" customWidth="1"/>
    <col min="9" max="9" width="9.28515625" customWidth="1"/>
    <col min="10" max="10" width="10" customWidth="1"/>
    <col min="11" max="11" width="9.140625" customWidth="1"/>
    <col min="12" max="12" width="8.85546875" customWidth="1"/>
    <col min="13" max="13" width="8.5703125" customWidth="1"/>
    <col min="14" max="14" width="9" customWidth="1"/>
    <col min="15" max="15" width="8.140625" customWidth="1"/>
    <col min="16" max="16" width="9.5703125" customWidth="1"/>
    <col min="17" max="17" width="7.85546875" customWidth="1"/>
    <col min="18" max="18" width="6.7109375" customWidth="1"/>
    <col min="19" max="19" width="9.140625" customWidth="1"/>
    <col min="20" max="20" width="8.85546875" customWidth="1"/>
    <col min="21" max="21" width="9.140625" customWidth="1"/>
    <col min="22" max="22" width="6.7109375" customWidth="1"/>
    <col min="23" max="23" width="9.42578125" customWidth="1"/>
    <col min="24" max="24" width="7" customWidth="1"/>
    <col min="25" max="25" width="11.7109375" customWidth="1"/>
    <col min="26" max="26" width="8.7109375" customWidth="1"/>
    <col min="27" max="27" width="25.140625" customWidth="1"/>
    <col min="28" max="28" width="23.85546875" hidden="1" customWidth="1"/>
    <col min="31" max="32" width="12.5703125" hidden="1"/>
  </cols>
  <sheetData>
    <row r="1" spans="1:37" hidden="1" x14ac:dyDescent="0.25">
      <c r="A1" s="1" t="s">
        <v>0</v>
      </c>
      <c r="B1" s="2" t="s">
        <v>1</v>
      </c>
      <c r="AA1" s="1"/>
    </row>
    <row r="2" spans="1:37" ht="12.75" hidden="1" x14ac:dyDescent="0.2">
      <c r="A2" s="1"/>
      <c r="B2" s="5" t="s">
        <v>2</v>
      </c>
      <c r="AA2" s="1"/>
    </row>
    <row r="3" spans="1:37" ht="12.75" hidden="1" x14ac:dyDescent="0.2">
      <c r="A3" s="1"/>
      <c r="AA3" s="1"/>
    </row>
    <row r="4" spans="1:37" ht="21" hidden="1" x14ac:dyDescent="0.35">
      <c r="B4" s="6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</row>
    <row r="5" spans="1:37" ht="12.75" hidden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1"/>
    </row>
    <row r="6" spans="1:37" ht="12.75" x14ac:dyDescent="0.2">
      <c r="A6" s="174" t="s">
        <v>3</v>
      </c>
      <c r="B6" s="174" t="s">
        <v>4</v>
      </c>
      <c r="C6" s="177" t="s">
        <v>5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88" t="s">
        <v>6</v>
      </c>
      <c r="AE6" s="189" t="s">
        <v>7</v>
      </c>
    </row>
    <row r="7" spans="1:37" ht="12.75" x14ac:dyDescent="0.2">
      <c r="A7" s="175"/>
      <c r="B7" s="175"/>
      <c r="C7" s="180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75"/>
      <c r="AE7" s="173"/>
    </row>
    <row r="8" spans="1:37" ht="15" x14ac:dyDescent="0.25">
      <c r="A8" s="175"/>
      <c r="B8" s="175"/>
      <c r="C8" s="190" t="s">
        <v>8</v>
      </c>
      <c r="D8" s="184"/>
      <c r="E8" s="190" t="s">
        <v>9</v>
      </c>
      <c r="F8" s="184"/>
      <c r="G8" s="190" t="s">
        <v>10</v>
      </c>
      <c r="H8" s="184"/>
      <c r="I8" s="190" t="s">
        <v>11</v>
      </c>
      <c r="J8" s="184"/>
      <c r="K8" s="190" t="s">
        <v>12</v>
      </c>
      <c r="L8" s="184"/>
      <c r="M8" s="190" t="s">
        <v>13</v>
      </c>
      <c r="N8" s="184"/>
      <c r="O8" s="190" t="s">
        <v>14</v>
      </c>
      <c r="P8" s="184"/>
      <c r="Q8" s="190" t="s">
        <v>15</v>
      </c>
      <c r="R8" s="184"/>
      <c r="S8" s="190" t="s">
        <v>16</v>
      </c>
      <c r="T8" s="184"/>
      <c r="U8" s="190" t="s">
        <v>17</v>
      </c>
      <c r="V8" s="184"/>
      <c r="W8" s="190" t="s">
        <v>18</v>
      </c>
      <c r="X8" s="184"/>
      <c r="Y8" s="190" t="s">
        <v>19</v>
      </c>
      <c r="Z8" s="184"/>
      <c r="AA8" s="175"/>
      <c r="AE8" s="173"/>
    </row>
    <row r="9" spans="1:37" ht="15" x14ac:dyDescent="0.25">
      <c r="A9" s="176"/>
      <c r="B9" s="176"/>
      <c r="C9" s="11" t="s">
        <v>20</v>
      </c>
      <c r="D9" s="11" t="s">
        <v>21</v>
      </c>
      <c r="E9" s="11" t="s">
        <v>20</v>
      </c>
      <c r="F9" s="11" t="s">
        <v>21</v>
      </c>
      <c r="G9" s="11" t="s">
        <v>20</v>
      </c>
      <c r="H9" s="11" t="s">
        <v>21</v>
      </c>
      <c r="I9" s="11" t="s">
        <v>20</v>
      </c>
      <c r="J9" s="11" t="s">
        <v>21</v>
      </c>
      <c r="K9" s="11" t="s">
        <v>20</v>
      </c>
      <c r="L9" s="11" t="s">
        <v>21</v>
      </c>
      <c r="M9" s="11" t="s">
        <v>20</v>
      </c>
      <c r="N9" s="11" t="s">
        <v>21</v>
      </c>
      <c r="O9" s="11" t="s">
        <v>20</v>
      </c>
      <c r="P9" s="11" t="s">
        <v>21</v>
      </c>
      <c r="Q9" s="11" t="s">
        <v>20</v>
      </c>
      <c r="R9" s="11" t="s">
        <v>21</v>
      </c>
      <c r="S9" s="11" t="s">
        <v>20</v>
      </c>
      <c r="T9" s="11" t="s">
        <v>21</v>
      </c>
      <c r="U9" s="11" t="s">
        <v>20</v>
      </c>
      <c r="V9" s="11" t="s">
        <v>21</v>
      </c>
      <c r="W9" s="11" t="s">
        <v>20</v>
      </c>
      <c r="X9" s="11" t="s">
        <v>21</v>
      </c>
      <c r="Y9" s="11" t="s">
        <v>20</v>
      </c>
      <c r="Z9" s="11" t="s">
        <v>21</v>
      </c>
      <c r="AA9" s="176"/>
      <c r="AE9" s="173"/>
    </row>
    <row r="10" spans="1:37" ht="34.5" customHeight="1" x14ac:dyDescent="0.2">
      <c r="A10" s="12" t="s">
        <v>22</v>
      </c>
      <c r="B10" s="13" t="s">
        <v>23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5"/>
      <c r="Z10" s="15"/>
      <c r="AA10" s="13"/>
      <c r="AB10" s="16"/>
      <c r="AC10" s="16"/>
      <c r="AD10" s="16"/>
      <c r="AE10" s="16"/>
      <c r="AF10" s="16"/>
      <c r="AG10" s="16"/>
      <c r="AH10" s="16"/>
      <c r="AI10" s="16"/>
      <c r="AJ10" s="16"/>
      <c r="AK10" s="16"/>
    </row>
    <row r="11" spans="1:37" ht="42" hidden="1" customHeight="1" x14ac:dyDescent="0.2">
      <c r="A11" s="17" t="s">
        <v>24</v>
      </c>
      <c r="B11" s="18" t="s">
        <v>25</v>
      </c>
      <c r="C11" s="19"/>
      <c r="D11" s="19"/>
      <c r="E11" s="185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20"/>
      <c r="Z11" s="20"/>
      <c r="AA11" s="9"/>
      <c r="AB11" s="16"/>
      <c r="AC11" s="16"/>
      <c r="AD11" s="16"/>
      <c r="AE11" s="16"/>
      <c r="AF11" s="16"/>
      <c r="AG11" s="16"/>
      <c r="AH11" s="16"/>
      <c r="AI11" s="16"/>
      <c r="AJ11" s="16"/>
      <c r="AK11" s="16"/>
    </row>
    <row r="12" spans="1:37" ht="33.75" hidden="1" customHeight="1" x14ac:dyDescent="0.2">
      <c r="A12" s="21" t="s">
        <v>26</v>
      </c>
      <c r="B12" s="22" t="s">
        <v>27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23"/>
      <c r="Z12" s="23"/>
      <c r="AA12" s="9"/>
      <c r="AB12" s="16"/>
      <c r="AC12" s="16"/>
      <c r="AD12" s="16"/>
      <c r="AE12" s="16"/>
      <c r="AF12" s="16"/>
      <c r="AG12" s="16"/>
      <c r="AH12" s="16"/>
      <c r="AI12" s="16"/>
      <c r="AJ12" s="16"/>
      <c r="AK12" s="16"/>
    </row>
    <row r="13" spans="1:37" ht="30" hidden="1" customHeight="1" x14ac:dyDescent="0.2">
      <c r="A13" s="24">
        <v>1</v>
      </c>
      <c r="B13" s="25" t="s">
        <v>28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8">
        <v>0</v>
      </c>
      <c r="N13" s="28"/>
      <c r="O13" s="28">
        <v>2.5</v>
      </c>
      <c r="P13" s="28"/>
      <c r="Q13" s="28">
        <v>2.5</v>
      </c>
      <c r="R13" s="28"/>
      <c r="S13" s="28">
        <v>100</v>
      </c>
      <c r="T13" s="28">
        <v>33</v>
      </c>
      <c r="U13" s="28">
        <v>100</v>
      </c>
      <c r="V13" s="28">
        <v>33</v>
      </c>
      <c r="W13" s="28">
        <v>100</v>
      </c>
      <c r="X13" s="28">
        <v>33</v>
      </c>
      <c r="Y13" s="28">
        <v>100</v>
      </c>
      <c r="Z13" s="28">
        <v>33</v>
      </c>
      <c r="AA13" s="24" t="s">
        <v>29</v>
      </c>
      <c r="AB13" s="29" t="s">
        <v>30</v>
      </c>
      <c r="AC13" s="16"/>
      <c r="AD13" s="16"/>
      <c r="AE13" s="16"/>
      <c r="AF13" s="16"/>
      <c r="AG13" s="16"/>
      <c r="AH13" s="16"/>
      <c r="AI13" s="16"/>
      <c r="AJ13" s="16"/>
      <c r="AK13" s="16"/>
    </row>
    <row r="14" spans="1:37" ht="30" hidden="1" customHeight="1" x14ac:dyDescent="0.2">
      <c r="A14" s="24">
        <v>2</v>
      </c>
      <c r="B14" s="25" t="s">
        <v>31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8">
        <v>0</v>
      </c>
      <c r="N14" s="28"/>
      <c r="O14" s="28">
        <v>2.5</v>
      </c>
      <c r="P14" s="28"/>
      <c r="Q14" s="28">
        <v>2.5</v>
      </c>
      <c r="R14" s="28"/>
      <c r="S14" s="28">
        <v>100</v>
      </c>
      <c r="T14" s="28"/>
      <c r="U14" s="28">
        <v>100</v>
      </c>
      <c r="V14" s="28">
        <v>12</v>
      </c>
      <c r="W14" s="28">
        <v>100</v>
      </c>
      <c r="X14" s="28">
        <v>12</v>
      </c>
      <c r="Y14" s="28">
        <v>100</v>
      </c>
      <c r="Z14" s="28">
        <v>12</v>
      </c>
      <c r="AA14" s="24" t="s">
        <v>29</v>
      </c>
      <c r="AB14" s="16" t="s">
        <v>32</v>
      </c>
      <c r="AC14" s="16"/>
      <c r="AD14" s="16"/>
      <c r="AE14" s="16"/>
      <c r="AF14" s="16"/>
      <c r="AG14" s="16"/>
      <c r="AH14" s="16"/>
      <c r="AI14" s="16"/>
      <c r="AJ14" s="16"/>
      <c r="AK14" s="16"/>
    </row>
    <row r="15" spans="1:37" ht="30" hidden="1" customHeight="1" x14ac:dyDescent="0.2">
      <c r="A15" s="24">
        <v>3</v>
      </c>
      <c r="B15" s="25" t="s">
        <v>33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8"/>
      <c r="N15" s="28"/>
      <c r="O15" s="28">
        <v>1.34</v>
      </c>
      <c r="P15" s="28"/>
      <c r="Q15" s="28">
        <v>5.22</v>
      </c>
      <c r="R15" s="28"/>
      <c r="S15" s="28">
        <v>100</v>
      </c>
      <c r="T15" s="28">
        <v>27</v>
      </c>
      <c r="U15" s="28">
        <v>100</v>
      </c>
      <c r="V15" s="28">
        <v>27</v>
      </c>
      <c r="W15" s="28">
        <v>100</v>
      </c>
      <c r="X15" s="28">
        <v>27</v>
      </c>
      <c r="Y15" s="28">
        <v>100</v>
      </c>
      <c r="Z15" s="28">
        <v>27</v>
      </c>
      <c r="AA15" s="24" t="s">
        <v>29</v>
      </c>
      <c r="AB15" s="16" t="s">
        <v>34</v>
      </c>
      <c r="AC15" s="16"/>
      <c r="AD15" s="16"/>
      <c r="AE15" s="16"/>
      <c r="AF15" s="16"/>
      <c r="AG15" s="16"/>
      <c r="AH15" s="16"/>
      <c r="AI15" s="16"/>
      <c r="AJ15" s="16"/>
      <c r="AK15" s="16"/>
    </row>
    <row r="16" spans="1:37" ht="30" hidden="1" customHeight="1" x14ac:dyDescent="0.2">
      <c r="A16" s="24">
        <v>4</v>
      </c>
      <c r="B16" s="25" t="s">
        <v>35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8">
        <v>0</v>
      </c>
      <c r="N16" s="28"/>
      <c r="O16" s="28">
        <v>25</v>
      </c>
      <c r="P16" s="28"/>
      <c r="Q16" s="28">
        <v>100</v>
      </c>
      <c r="R16" s="28">
        <v>30</v>
      </c>
      <c r="S16" s="28">
        <v>100</v>
      </c>
      <c r="T16" s="28">
        <v>30</v>
      </c>
      <c r="U16" s="28">
        <v>100</v>
      </c>
      <c r="V16" s="28">
        <v>30</v>
      </c>
      <c r="W16" s="28">
        <v>100</v>
      </c>
      <c r="X16" s="28">
        <v>30</v>
      </c>
      <c r="Y16" s="28">
        <v>100</v>
      </c>
      <c r="Z16" s="28">
        <v>30</v>
      </c>
      <c r="AA16" s="24" t="s">
        <v>29</v>
      </c>
      <c r="AB16" s="16" t="s">
        <v>36</v>
      </c>
      <c r="AC16" s="16"/>
      <c r="AD16" s="16"/>
      <c r="AE16" s="16"/>
      <c r="AF16" s="16"/>
      <c r="AG16" s="16"/>
      <c r="AH16" s="16"/>
      <c r="AI16" s="16"/>
      <c r="AJ16" s="16"/>
      <c r="AK16" s="16"/>
    </row>
    <row r="17" spans="1:37" ht="30" hidden="1" customHeight="1" x14ac:dyDescent="0.2">
      <c r="A17" s="24">
        <v>5</v>
      </c>
      <c r="B17" s="25" t="s">
        <v>37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8"/>
      <c r="N17" s="28"/>
      <c r="O17" s="28"/>
      <c r="P17" s="28"/>
      <c r="Q17" s="28">
        <v>1.49</v>
      </c>
      <c r="R17" s="28"/>
      <c r="S17" s="28">
        <v>1.49</v>
      </c>
      <c r="T17" s="28"/>
      <c r="U17" s="28">
        <v>100</v>
      </c>
      <c r="V17" s="28">
        <v>28</v>
      </c>
      <c r="W17" s="28">
        <v>100</v>
      </c>
      <c r="X17" s="28">
        <v>28</v>
      </c>
      <c r="Y17" s="28">
        <v>100</v>
      </c>
      <c r="Z17" s="28">
        <v>28</v>
      </c>
      <c r="AA17" s="24" t="s">
        <v>29</v>
      </c>
      <c r="AB17" s="16" t="s">
        <v>38</v>
      </c>
      <c r="AC17" s="16"/>
      <c r="AD17" s="16"/>
      <c r="AE17" s="16"/>
      <c r="AF17" s="16"/>
      <c r="AG17" s="16"/>
      <c r="AH17" s="16"/>
      <c r="AI17" s="16"/>
      <c r="AJ17" s="16"/>
      <c r="AK17" s="16"/>
    </row>
    <row r="18" spans="1:37" ht="30" hidden="1" customHeight="1" x14ac:dyDescent="0.2">
      <c r="A18" s="24">
        <v>6</v>
      </c>
      <c r="B18" s="25" t="s">
        <v>39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8">
        <v>15</v>
      </c>
      <c r="N18" s="28"/>
      <c r="O18" s="28">
        <v>70</v>
      </c>
      <c r="P18" s="28"/>
      <c r="Q18" s="28">
        <v>100</v>
      </c>
      <c r="R18" s="28">
        <v>34</v>
      </c>
      <c r="S18" s="28">
        <v>100</v>
      </c>
      <c r="T18" s="28">
        <v>34</v>
      </c>
      <c r="U18" s="28">
        <v>100</v>
      </c>
      <c r="V18" s="28">
        <v>34</v>
      </c>
      <c r="W18" s="28">
        <v>100</v>
      </c>
      <c r="X18" s="28">
        <v>34</v>
      </c>
      <c r="Y18" s="28">
        <v>100</v>
      </c>
      <c r="Z18" s="28">
        <v>34</v>
      </c>
      <c r="AA18" s="24" t="s">
        <v>29</v>
      </c>
      <c r="AB18" s="16" t="s">
        <v>40</v>
      </c>
      <c r="AC18" s="16"/>
      <c r="AD18" s="16"/>
      <c r="AE18" s="16"/>
      <c r="AF18" s="16"/>
      <c r="AG18" s="16"/>
      <c r="AH18" s="16"/>
      <c r="AI18" s="16"/>
      <c r="AJ18" s="16"/>
      <c r="AK18" s="16"/>
    </row>
    <row r="19" spans="1:37" ht="30" hidden="1" customHeight="1" x14ac:dyDescent="0.2">
      <c r="A19" s="24">
        <v>7</v>
      </c>
      <c r="B19" s="25" t="s">
        <v>41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>
        <v>0</v>
      </c>
      <c r="N19" s="28"/>
      <c r="O19" s="28">
        <v>2.5</v>
      </c>
      <c r="P19" s="28"/>
      <c r="Q19" s="28">
        <v>20</v>
      </c>
      <c r="R19" s="28"/>
      <c r="S19" s="28">
        <v>100</v>
      </c>
      <c r="T19" s="28">
        <v>34</v>
      </c>
      <c r="U19" s="28">
        <v>100</v>
      </c>
      <c r="V19" s="28">
        <v>34</v>
      </c>
      <c r="W19" s="28">
        <v>100</v>
      </c>
      <c r="X19" s="28">
        <v>34</v>
      </c>
      <c r="Y19" s="28">
        <v>100</v>
      </c>
      <c r="Z19" s="28">
        <v>34</v>
      </c>
      <c r="AA19" s="24" t="s">
        <v>29</v>
      </c>
      <c r="AB19" s="16" t="s">
        <v>42</v>
      </c>
      <c r="AC19" s="16"/>
      <c r="AD19" s="16"/>
      <c r="AE19" s="16"/>
      <c r="AF19" s="16"/>
      <c r="AG19" s="16"/>
      <c r="AH19" s="16"/>
      <c r="AI19" s="16"/>
      <c r="AJ19" s="16"/>
      <c r="AK19" s="16"/>
    </row>
    <row r="20" spans="1:37" ht="30" hidden="1" customHeight="1" x14ac:dyDescent="0.2">
      <c r="A20" s="24">
        <v>8</v>
      </c>
      <c r="B20" s="25" t="s">
        <v>43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8"/>
      <c r="N20" s="28"/>
      <c r="O20" s="28"/>
      <c r="P20" s="28"/>
      <c r="Q20" s="28">
        <v>1.48</v>
      </c>
      <c r="R20" s="28"/>
      <c r="S20" s="28">
        <v>100</v>
      </c>
      <c r="T20" s="28">
        <v>24</v>
      </c>
      <c r="U20" s="28">
        <v>100</v>
      </c>
      <c r="V20" s="28">
        <v>24</v>
      </c>
      <c r="W20" s="28">
        <v>100</v>
      </c>
      <c r="X20" s="28">
        <v>24</v>
      </c>
      <c r="Y20" s="28">
        <v>100</v>
      </c>
      <c r="Z20" s="28">
        <v>24</v>
      </c>
      <c r="AA20" s="24" t="s">
        <v>29</v>
      </c>
      <c r="AB20" s="16" t="s">
        <v>44</v>
      </c>
      <c r="AC20" s="16"/>
      <c r="AD20" s="16"/>
      <c r="AE20" s="16"/>
      <c r="AF20" s="16"/>
      <c r="AG20" s="16"/>
      <c r="AH20" s="16"/>
      <c r="AI20" s="16"/>
      <c r="AJ20" s="16"/>
      <c r="AK20" s="16"/>
    </row>
    <row r="21" spans="1:37" ht="30" hidden="1" customHeight="1" x14ac:dyDescent="0.2">
      <c r="A21" s="24">
        <v>9</v>
      </c>
      <c r="B21" s="25" t="s">
        <v>45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8">
        <v>4.09</v>
      </c>
      <c r="N21" s="28"/>
      <c r="O21" s="28">
        <v>81</v>
      </c>
      <c r="P21" s="28"/>
      <c r="Q21" s="28">
        <v>100</v>
      </c>
      <c r="R21" s="28">
        <v>25</v>
      </c>
      <c r="S21" s="28">
        <v>100</v>
      </c>
      <c r="T21" s="28">
        <v>25</v>
      </c>
      <c r="U21" s="28">
        <v>100</v>
      </c>
      <c r="V21" s="28">
        <v>25</v>
      </c>
      <c r="W21" s="28">
        <v>100</v>
      </c>
      <c r="X21" s="28">
        <v>25</v>
      </c>
      <c r="Y21" s="28">
        <v>100</v>
      </c>
      <c r="Z21" s="28">
        <v>25</v>
      </c>
      <c r="AA21" s="24" t="s">
        <v>29</v>
      </c>
      <c r="AB21" s="16" t="s">
        <v>46</v>
      </c>
      <c r="AC21" s="16" t="s">
        <v>47</v>
      </c>
      <c r="AD21" s="16"/>
      <c r="AE21" s="16"/>
      <c r="AF21" s="16"/>
      <c r="AG21" s="16"/>
      <c r="AH21" s="16"/>
      <c r="AI21" s="16"/>
      <c r="AJ21" s="16"/>
      <c r="AK21" s="16"/>
    </row>
    <row r="22" spans="1:37" ht="30" hidden="1" customHeight="1" x14ac:dyDescent="0.2">
      <c r="A22" s="24">
        <v>10</v>
      </c>
      <c r="B22" s="25" t="s">
        <v>48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8">
        <v>0</v>
      </c>
      <c r="N22" s="28"/>
      <c r="O22" s="28">
        <v>60</v>
      </c>
      <c r="P22" s="28"/>
      <c r="Q22" s="28">
        <v>100</v>
      </c>
      <c r="R22" s="28">
        <v>32</v>
      </c>
      <c r="S22" s="28">
        <v>100</v>
      </c>
      <c r="T22" s="28">
        <v>32</v>
      </c>
      <c r="U22" s="28">
        <v>100</v>
      </c>
      <c r="V22" s="28">
        <v>32</v>
      </c>
      <c r="W22" s="28">
        <v>100</v>
      </c>
      <c r="X22" s="28">
        <v>32</v>
      </c>
      <c r="Y22" s="28">
        <v>100</v>
      </c>
      <c r="Z22" s="28">
        <v>32</v>
      </c>
      <c r="AA22" s="24" t="s">
        <v>29</v>
      </c>
      <c r="AB22" s="16" t="s">
        <v>49</v>
      </c>
      <c r="AC22" s="16" t="s">
        <v>50</v>
      </c>
      <c r="AD22" s="16"/>
      <c r="AE22" s="16"/>
      <c r="AF22" s="16"/>
      <c r="AG22" s="16"/>
      <c r="AH22" s="16"/>
      <c r="AI22" s="16"/>
      <c r="AJ22" s="16"/>
      <c r="AK22" s="16"/>
    </row>
    <row r="23" spans="1:37" ht="30" hidden="1" customHeight="1" x14ac:dyDescent="0.2">
      <c r="A23" s="30">
        <v>11</v>
      </c>
      <c r="B23" s="25" t="s">
        <v>51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8"/>
      <c r="N23" s="28"/>
      <c r="O23" s="28"/>
      <c r="P23" s="28"/>
      <c r="Q23" s="28"/>
      <c r="R23" s="28"/>
      <c r="S23" s="28">
        <v>8.02</v>
      </c>
      <c r="T23" s="28"/>
      <c r="U23" s="28">
        <v>80.27</v>
      </c>
      <c r="V23" s="28"/>
      <c r="W23" s="28">
        <v>100</v>
      </c>
      <c r="X23" s="28">
        <v>53</v>
      </c>
      <c r="Y23" s="28">
        <v>100</v>
      </c>
      <c r="Z23" s="28">
        <v>53</v>
      </c>
      <c r="AA23" s="24" t="s">
        <v>29</v>
      </c>
      <c r="AB23" s="16" t="s">
        <v>52</v>
      </c>
      <c r="AC23" s="16"/>
      <c r="AD23" s="16"/>
      <c r="AE23" s="16"/>
      <c r="AF23" s="16"/>
      <c r="AG23" s="16"/>
      <c r="AH23" s="16"/>
      <c r="AI23" s="16"/>
      <c r="AJ23" s="16"/>
      <c r="AK23" s="16"/>
    </row>
    <row r="24" spans="1:37" ht="30" hidden="1" customHeight="1" x14ac:dyDescent="0.2">
      <c r="A24" s="24">
        <v>12</v>
      </c>
      <c r="B24" s="25" t="s">
        <v>53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8"/>
      <c r="N24" s="28"/>
      <c r="O24" s="28"/>
      <c r="P24" s="28"/>
      <c r="Q24" s="28">
        <v>2</v>
      </c>
      <c r="R24" s="28"/>
      <c r="S24" s="28">
        <v>100</v>
      </c>
      <c r="T24" s="28">
        <v>24</v>
      </c>
      <c r="U24" s="28">
        <v>100</v>
      </c>
      <c r="V24" s="28">
        <v>24</v>
      </c>
      <c r="W24" s="28">
        <v>100</v>
      </c>
      <c r="X24" s="28">
        <v>24</v>
      </c>
      <c r="Y24" s="28">
        <v>100</v>
      </c>
      <c r="Z24" s="28">
        <v>24</v>
      </c>
      <c r="AA24" s="24" t="s">
        <v>29</v>
      </c>
      <c r="AB24" s="16" t="s">
        <v>54</v>
      </c>
      <c r="AC24" s="16"/>
      <c r="AD24" s="16"/>
      <c r="AE24" s="16"/>
      <c r="AF24" s="16"/>
      <c r="AG24" s="16"/>
      <c r="AH24" s="16"/>
      <c r="AI24" s="16"/>
      <c r="AJ24" s="16"/>
      <c r="AK24" s="16"/>
    </row>
    <row r="25" spans="1:37" ht="30" hidden="1" customHeight="1" x14ac:dyDescent="0.2">
      <c r="A25" s="30">
        <v>13</v>
      </c>
      <c r="B25" s="25" t="s">
        <v>55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8"/>
      <c r="N25" s="28"/>
      <c r="O25" s="28"/>
      <c r="P25" s="28"/>
      <c r="Q25" s="28"/>
      <c r="R25" s="28"/>
      <c r="S25" s="28">
        <v>0</v>
      </c>
      <c r="T25" s="28"/>
      <c r="U25" s="28">
        <v>0.5</v>
      </c>
      <c r="V25" s="28"/>
      <c r="W25" s="28">
        <v>51.09</v>
      </c>
      <c r="X25" s="28"/>
      <c r="Y25" s="28">
        <v>100</v>
      </c>
      <c r="Z25" s="28">
        <v>23</v>
      </c>
      <c r="AA25" s="24" t="s">
        <v>29</v>
      </c>
      <c r="AB25" s="16" t="s">
        <v>56</v>
      </c>
      <c r="AC25" s="16"/>
      <c r="AD25" s="16"/>
      <c r="AE25" s="16"/>
      <c r="AF25" s="16"/>
      <c r="AG25" s="16"/>
      <c r="AH25" s="16"/>
      <c r="AI25" s="16"/>
      <c r="AJ25" s="16"/>
      <c r="AK25" s="16"/>
    </row>
    <row r="26" spans="1:37" ht="30" hidden="1" customHeight="1" x14ac:dyDescent="0.2">
      <c r="A26" s="30">
        <v>14</v>
      </c>
      <c r="B26" s="25" t="s">
        <v>57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8"/>
      <c r="N26" s="28"/>
      <c r="O26" s="28"/>
      <c r="P26" s="28"/>
      <c r="Q26" s="28"/>
      <c r="R26" s="28"/>
      <c r="S26" s="28">
        <v>8.3000000000000007</v>
      </c>
      <c r="T26" s="28"/>
      <c r="U26" s="28">
        <v>100</v>
      </c>
      <c r="V26" s="28">
        <v>42.5</v>
      </c>
      <c r="W26" s="28">
        <v>100</v>
      </c>
      <c r="X26" s="28">
        <v>42.5</v>
      </c>
      <c r="Y26" s="28">
        <v>100</v>
      </c>
      <c r="Z26" s="28">
        <v>42.5</v>
      </c>
      <c r="AA26" s="24" t="s">
        <v>29</v>
      </c>
      <c r="AB26" s="16" t="s">
        <v>58</v>
      </c>
      <c r="AC26" s="16"/>
      <c r="AD26" s="16"/>
      <c r="AE26" s="16"/>
      <c r="AF26" s="16"/>
      <c r="AG26" s="16"/>
      <c r="AH26" s="16"/>
      <c r="AI26" s="16"/>
      <c r="AJ26" s="16"/>
      <c r="AK26" s="16"/>
    </row>
    <row r="27" spans="1:37" ht="30" hidden="1" customHeight="1" x14ac:dyDescent="0.2">
      <c r="A27" s="30">
        <v>15</v>
      </c>
      <c r="B27" s="25" t="s">
        <v>59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8"/>
      <c r="N27" s="28"/>
      <c r="O27" s="28"/>
      <c r="P27" s="28"/>
      <c r="Q27" s="28"/>
      <c r="R27" s="28"/>
      <c r="S27" s="28">
        <v>0</v>
      </c>
      <c r="T27" s="28"/>
      <c r="U27" s="28">
        <v>100</v>
      </c>
      <c r="V27" s="28">
        <v>52</v>
      </c>
      <c r="W27" s="28">
        <v>100</v>
      </c>
      <c r="X27" s="28">
        <v>52</v>
      </c>
      <c r="Y27" s="28">
        <v>100</v>
      </c>
      <c r="Z27" s="28">
        <v>52</v>
      </c>
      <c r="AA27" s="24" t="s">
        <v>29</v>
      </c>
      <c r="AB27" s="16" t="s">
        <v>60</v>
      </c>
      <c r="AC27" s="16"/>
      <c r="AD27" s="16"/>
      <c r="AE27" s="16"/>
      <c r="AF27" s="16"/>
      <c r="AG27" s="16"/>
      <c r="AH27" s="16"/>
      <c r="AI27" s="16"/>
      <c r="AJ27" s="16"/>
      <c r="AK27" s="16"/>
    </row>
    <row r="28" spans="1:37" ht="30" hidden="1" customHeight="1" x14ac:dyDescent="0.2">
      <c r="A28" s="30">
        <v>16</v>
      </c>
      <c r="B28" s="25" t="s">
        <v>61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8"/>
      <c r="N28" s="28"/>
      <c r="O28" s="28"/>
      <c r="P28" s="28"/>
      <c r="Q28" s="28"/>
      <c r="R28" s="28"/>
      <c r="S28" s="28">
        <v>1.5</v>
      </c>
      <c r="T28" s="28"/>
      <c r="U28" s="28">
        <v>100</v>
      </c>
      <c r="V28" s="28">
        <v>30</v>
      </c>
      <c r="W28" s="28">
        <v>100</v>
      </c>
      <c r="X28" s="28">
        <v>30</v>
      </c>
      <c r="Y28" s="28">
        <v>100</v>
      </c>
      <c r="Z28" s="28">
        <v>30</v>
      </c>
      <c r="AA28" s="24" t="s">
        <v>29</v>
      </c>
      <c r="AB28" s="16" t="s">
        <v>62</v>
      </c>
      <c r="AC28" s="16"/>
      <c r="AD28" s="16"/>
      <c r="AE28" s="16"/>
      <c r="AF28" s="16"/>
      <c r="AG28" s="16"/>
      <c r="AH28" s="16"/>
      <c r="AI28" s="16"/>
      <c r="AJ28" s="16"/>
      <c r="AK28" s="16"/>
    </row>
    <row r="29" spans="1:37" ht="30" hidden="1" customHeight="1" x14ac:dyDescent="0.2">
      <c r="A29" s="30">
        <v>17</v>
      </c>
      <c r="B29" s="25" t="s">
        <v>63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8"/>
      <c r="N29" s="28"/>
      <c r="O29" s="28"/>
      <c r="P29" s="28"/>
      <c r="Q29" s="28"/>
      <c r="R29" s="28"/>
      <c r="S29" s="28">
        <v>1.5</v>
      </c>
      <c r="T29" s="28"/>
      <c r="U29" s="28">
        <v>51.27</v>
      </c>
      <c r="V29" s="28"/>
      <c r="W29" s="28">
        <v>90</v>
      </c>
      <c r="X29" s="28"/>
      <c r="Y29" s="28">
        <v>100</v>
      </c>
      <c r="Z29" s="28">
        <v>33</v>
      </c>
      <c r="AA29" s="24" t="s">
        <v>29</v>
      </c>
      <c r="AB29" s="16" t="s">
        <v>64</v>
      </c>
      <c r="AC29" s="16"/>
      <c r="AD29" s="16"/>
      <c r="AE29" s="16"/>
      <c r="AF29" s="16"/>
      <c r="AG29" s="16"/>
      <c r="AH29" s="16"/>
      <c r="AI29" s="16"/>
      <c r="AJ29" s="16"/>
      <c r="AK29" s="16"/>
    </row>
    <row r="30" spans="1:37" ht="30" hidden="1" customHeight="1" x14ac:dyDescent="0.2">
      <c r="A30" s="30">
        <v>18</v>
      </c>
      <c r="B30" s="25" t="s">
        <v>65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8"/>
      <c r="N30" s="28"/>
      <c r="O30" s="28"/>
      <c r="P30" s="28"/>
      <c r="Q30" s="28"/>
      <c r="R30" s="28"/>
      <c r="S30" s="28">
        <v>0</v>
      </c>
      <c r="T30" s="28"/>
      <c r="U30" s="28">
        <v>0.5</v>
      </c>
      <c r="V30" s="28"/>
      <c r="W30" s="28">
        <v>50</v>
      </c>
      <c r="X30" s="28"/>
      <c r="Y30" s="28">
        <v>100</v>
      </c>
      <c r="Z30" s="28">
        <v>56</v>
      </c>
      <c r="AA30" s="24" t="s">
        <v>29</v>
      </c>
      <c r="AB30" s="16" t="s">
        <v>66</v>
      </c>
      <c r="AC30" s="16"/>
      <c r="AD30" s="16"/>
      <c r="AE30" s="16"/>
      <c r="AF30" s="16"/>
      <c r="AG30" s="16"/>
      <c r="AH30" s="16"/>
      <c r="AI30" s="16"/>
      <c r="AJ30" s="16"/>
      <c r="AK30" s="16"/>
    </row>
    <row r="31" spans="1:37" ht="30" hidden="1" customHeight="1" x14ac:dyDescent="0.2">
      <c r="A31" s="30">
        <v>19</v>
      </c>
      <c r="B31" s="25" t="s">
        <v>67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8"/>
      <c r="N31" s="28"/>
      <c r="O31" s="28"/>
      <c r="P31" s="28"/>
      <c r="Q31" s="28"/>
      <c r="R31" s="28"/>
      <c r="S31" s="28">
        <v>0</v>
      </c>
      <c r="T31" s="28"/>
      <c r="U31" s="28">
        <v>5</v>
      </c>
      <c r="V31" s="28"/>
      <c r="W31" s="28">
        <v>100</v>
      </c>
      <c r="X31" s="28">
        <v>34</v>
      </c>
      <c r="Y31" s="28">
        <v>100</v>
      </c>
      <c r="Z31" s="28">
        <v>34</v>
      </c>
      <c r="AA31" s="24" t="s">
        <v>29</v>
      </c>
      <c r="AB31" s="16" t="s">
        <v>68</v>
      </c>
      <c r="AC31" s="16"/>
      <c r="AD31" s="16"/>
      <c r="AE31" s="16"/>
      <c r="AF31" s="16"/>
      <c r="AG31" s="16"/>
      <c r="AH31" s="16"/>
      <c r="AI31" s="16"/>
      <c r="AJ31" s="16"/>
      <c r="AK31" s="16"/>
    </row>
    <row r="32" spans="1:37" ht="30" hidden="1" customHeight="1" x14ac:dyDescent="0.25">
      <c r="A32" s="31">
        <v>20</v>
      </c>
      <c r="B32" s="32" t="s">
        <v>69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>
        <v>0</v>
      </c>
      <c r="X32" s="34"/>
      <c r="Y32" s="34">
        <v>100</v>
      </c>
      <c r="Z32" s="34">
        <v>24</v>
      </c>
      <c r="AA32" s="24" t="s">
        <v>29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</row>
    <row r="33" spans="1:37" ht="30" hidden="1" customHeight="1" x14ac:dyDescent="0.25">
      <c r="A33" s="31">
        <v>21</v>
      </c>
      <c r="B33" s="32" t="s">
        <v>70</v>
      </c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>
        <v>0</v>
      </c>
      <c r="X33" s="34"/>
      <c r="Y33" s="34">
        <v>100</v>
      </c>
      <c r="Z33" s="34">
        <v>20</v>
      </c>
      <c r="AA33" s="24" t="s">
        <v>29</v>
      </c>
      <c r="AB33" s="16"/>
      <c r="AC33" s="16" t="s">
        <v>71</v>
      </c>
      <c r="AD33" s="16"/>
      <c r="AE33" s="16"/>
      <c r="AF33" s="16"/>
      <c r="AG33" s="16"/>
      <c r="AH33" s="16"/>
      <c r="AI33" s="16"/>
      <c r="AJ33" s="16"/>
      <c r="AK33" s="16"/>
    </row>
    <row r="34" spans="1:37" ht="30" hidden="1" customHeight="1" x14ac:dyDescent="0.25">
      <c r="A34" s="31">
        <v>22</v>
      </c>
      <c r="B34" s="32" t="s">
        <v>72</v>
      </c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>
        <v>0</v>
      </c>
      <c r="X34" s="34"/>
      <c r="Y34" s="34">
        <v>100</v>
      </c>
      <c r="Z34" s="34">
        <v>35</v>
      </c>
      <c r="AA34" s="24" t="s">
        <v>29</v>
      </c>
      <c r="AB34" s="16"/>
      <c r="AC34" s="16" t="s">
        <v>73</v>
      </c>
      <c r="AD34" s="16"/>
      <c r="AE34" s="16"/>
      <c r="AF34" s="16"/>
      <c r="AG34" s="16"/>
      <c r="AH34" s="16"/>
      <c r="AI34" s="16"/>
      <c r="AJ34" s="16"/>
      <c r="AK34" s="16"/>
    </row>
    <row r="35" spans="1:37" ht="30" hidden="1" customHeight="1" x14ac:dyDescent="0.25">
      <c r="A35" s="31">
        <v>23</v>
      </c>
      <c r="B35" s="32" t="s">
        <v>74</v>
      </c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>
        <v>0</v>
      </c>
      <c r="X35" s="34"/>
      <c r="Y35" s="34">
        <v>100</v>
      </c>
      <c r="Z35" s="34">
        <v>26</v>
      </c>
      <c r="AA35" s="24" t="s">
        <v>29</v>
      </c>
      <c r="AB35" s="16"/>
      <c r="AC35" s="16" t="s">
        <v>75</v>
      </c>
      <c r="AD35" s="16"/>
      <c r="AE35" s="16"/>
      <c r="AF35" s="16"/>
      <c r="AG35" s="16"/>
      <c r="AH35" s="16"/>
      <c r="AI35" s="16"/>
      <c r="AJ35" s="16"/>
      <c r="AK35" s="16"/>
    </row>
    <row r="36" spans="1:37" ht="30" hidden="1" customHeight="1" x14ac:dyDescent="0.25">
      <c r="A36" s="31">
        <v>24</v>
      </c>
      <c r="B36" s="32" t="s">
        <v>76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>
        <v>0</v>
      </c>
      <c r="X36" s="34"/>
      <c r="Y36" s="34">
        <v>100</v>
      </c>
      <c r="Z36" s="34">
        <v>49</v>
      </c>
      <c r="AA36" s="24" t="s">
        <v>29</v>
      </c>
      <c r="AB36" s="16"/>
      <c r="AC36" s="16" t="s">
        <v>77</v>
      </c>
      <c r="AD36" s="16"/>
      <c r="AE36" s="16"/>
      <c r="AF36" s="16"/>
      <c r="AG36" s="16"/>
      <c r="AH36" s="16"/>
      <c r="AI36" s="16"/>
      <c r="AJ36" s="16"/>
      <c r="AK36" s="16"/>
    </row>
    <row r="37" spans="1:37" ht="30" hidden="1" customHeight="1" x14ac:dyDescent="0.25">
      <c r="A37" s="31">
        <v>25</v>
      </c>
      <c r="B37" s="32" t="s">
        <v>78</v>
      </c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>
        <v>0</v>
      </c>
      <c r="X37" s="34"/>
      <c r="Y37" s="34">
        <v>100</v>
      </c>
      <c r="Z37" s="34">
        <v>24</v>
      </c>
      <c r="AA37" s="24" t="s">
        <v>29</v>
      </c>
      <c r="AB37" s="16"/>
      <c r="AC37" s="16" t="s">
        <v>79</v>
      </c>
      <c r="AD37" s="16"/>
      <c r="AE37" s="16"/>
      <c r="AF37" s="16"/>
      <c r="AG37" s="16"/>
      <c r="AH37" s="16"/>
      <c r="AI37" s="16"/>
      <c r="AJ37" s="16"/>
      <c r="AK37" s="16"/>
    </row>
    <row r="38" spans="1:37" ht="30" hidden="1" customHeight="1" x14ac:dyDescent="0.25">
      <c r="A38" s="31">
        <v>26</v>
      </c>
      <c r="B38" s="32" t="s">
        <v>80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>
        <v>100</v>
      </c>
      <c r="Z38" s="34">
        <v>24</v>
      </c>
      <c r="AA38" s="24" t="s">
        <v>29</v>
      </c>
      <c r="AB38" s="16"/>
      <c r="AC38" s="16"/>
      <c r="AD38" s="16"/>
      <c r="AE38" s="16"/>
      <c r="AF38" s="16"/>
      <c r="AG38" s="16"/>
      <c r="AH38" s="16"/>
      <c r="AI38" s="16"/>
      <c r="AJ38" s="16"/>
      <c r="AK38" s="16"/>
    </row>
    <row r="39" spans="1:37" ht="30" hidden="1" customHeight="1" x14ac:dyDescent="0.25">
      <c r="A39" s="31">
        <v>27</v>
      </c>
      <c r="B39" s="32" t="s">
        <v>81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>
        <v>0</v>
      </c>
      <c r="X39" s="34"/>
      <c r="Y39" s="34">
        <v>100</v>
      </c>
      <c r="Z39" s="34">
        <v>20</v>
      </c>
      <c r="AA39" s="24" t="s">
        <v>29</v>
      </c>
      <c r="AB39" s="16"/>
      <c r="AC39" s="16"/>
      <c r="AD39" s="16"/>
      <c r="AE39" s="16"/>
      <c r="AF39" s="16"/>
      <c r="AG39" s="16"/>
      <c r="AH39" s="16"/>
      <c r="AI39" s="16"/>
      <c r="AJ39" s="16"/>
      <c r="AK39" s="16"/>
    </row>
    <row r="40" spans="1:37" ht="30" hidden="1" customHeight="1" x14ac:dyDescent="0.25">
      <c r="A40" s="31">
        <v>28</v>
      </c>
      <c r="B40" s="32" t="s">
        <v>82</v>
      </c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>
        <v>0</v>
      </c>
      <c r="X40" s="34"/>
      <c r="Y40" s="34">
        <v>100</v>
      </c>
      <c r="Z40" s="34">
        <v>52</v>
      </c>
      <c r="AA40" s="24" t="s">
        <v>29</v>
      </c>
      <c r="AB40" s="16"/>
      <c r="AC40" s="16" t="s">
        <v>83</v>
      </c>
      <c r="AD40" s="16"/>
      <c r="AE40" s="16"/>
      <c r="AF40" s="16"/>
      <c r="AG40" s="16"/>
      <c r="AH40" s="16"/>
      <c r="AI40" s="16"/>
      <c r="AJ40" s="16"/>
      <c r="AK40" s="16"/>
    </row>
    <row r="41" spans="1:37" ht="30" hidden="1" customHeight="1" x14ac:dyDescent="0.25">
      <c r="A41" s="31">
        <v>29</v>
      </c>
      <c r="B41" s="32" t="s">
        <v>84</v>
      </c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>
        <v>0</v>
      </c>
      <c r="X41" s="34"/>
      <c r="Y41" s="34">
        <v>100</v>
      </c>
      <c r="Z41" s="34">
        <v>48</v>
      </c>
      <c r="AA41" s="24" t="s">
        <v>29</v>
      </c>
      <c r="AB41" s="16"/>
      <c r="AC41" s="16" t="s">
        <v>85</v>
      </c>
      <c r="AD41" s="16"/>
      <c r="AE41" s="16"/>
      <c r="AF41" s="16"/>
      <c r="AG41" s="16"/>
      <c r="AH41" s="16"/>
      <c r="AI41" s="16"/>
      <c r="AJ41" s="16"/>
      <c r="AK41" s="16"/>
    </row>
    <row r="42" spans="1:37" ht="30" hidden="1" customHeight="1" x14ac:dyDescent="0.25">
      <c r="A42" s="35">
        <v>30</v>
      </c>
      <c r="B42" s="32" t="s">
        <v>86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>
        <v>100</v>
      </c>
      <c r="Z42" s="34">
        <v>20</v>
      </c>
      <c r="AA42" s="24" t="s">
        <v>29</v>
      </c>
      <c r="AB42" s="16"/>
      <c r="AC42" s="16" t="s">
        <v>87</v>
      </c>
      <c r="AD42" s="16"/>
      <c r="AE42" s="16"/>
      <c r="AF42" s="16"/>
      <c r="AG42" s="16"/>
      <c r="AH42" s="16"/>
      <c r="AI42" s="16"/>
      <c r="AJ42" s="16"/>
      <c r="AK42" s="16"/>
    </row>
    <row r="43" spans="1:37" ht="30" hidden="1" customHeight="1" x14ac:dyDescent="0.25">
      <c r="A43" s="35">
        <v>31</v>
      </c>
      <c r="B43" s="36" t="s">
        <v>88</v>
      </c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>
        <v>100</v>
      </c>
      <c r="Z43" s="34">
        <v>70</v>
      </c>
      <c r="AA43" s="24" t="s">
        <v>29</v>
      </c>
      <c r="AB43" s="16"/>
      <c r="AC43" s="16" t="s">
        <v>89</v>
      </c>
      <c r="AD43" s="16"/>
      <c r="AE43" s="16"/>
      <c r="AF43" s="16"/>
      <c r="AG43" s="16"/>
      <c r="AH43" s="16"/>
      <c r="AI43" s="16"/>
      <c r="AJ43" s="16"/>
      <c r="AK43" s="16"/>
    </row>
    <row r="44" spans="1:37" ht="30" hidden="1" customHeight="1" x14ac:dyDescent="0.25">
      <c r="A44" s="35">
        <v>32</v>
      </c>
      <c r="B44" s="36" t="s">
        <v>90</v>
      </c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>
        <v>0</v>
      </c>
      <c r="X44" s="34"/>
      <c r="Y44" s="34">
        <v>100</v>
      </c>
      <c r="Z44" s="34">
        <v>38</v>
      </c>
      <c r="AA44" s="24" t="s">
        <v>29</v>
      </c>
      <c r="AB44" s="16"/>
      <c r="AC44" s="16"/>
      <c r="AD44" s="16"/>
      <c r="AE44" s="16"/>
      <c r="AF44" s="16"/>
      <c r="AG44" s="16"/>
      <c r="AH44" s="16"/>
      <c r="AI44" s="16"/>
      <c r="AJ44" s="16"/>
      <c r="AK44" s="16"/>
    </row>
    <row r="45" spans="1:37" ht="30" hidden="1" customHeight="1" x14ac:dyDescent="0.25">
      <c r="A45" s="35">
        <v>33</v>
      </c>
      <c r="B45" s="36" t="s">
        <v>91</v>
      </c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>
        <v>100</v>
      </c>
      <c r="Z45" s="34">
        <v>32</v>
      </c>
      <c r="AA45" s="24" t="s">
        <v>29</v>
      </c>
      <c r="AB45" s="16"/>
      <c r="AC45" s="16"/>
      <c r="AD45" s="16"/>
      <c r="AE45" s="16"/>
      <c r="AF45" s="16"/>
      <c r="AG45" s="16">
        <v>202</v>
      </c>
      <c r="AH45" s="16"/>
      <c r="AI45" s="16"/>
      <c r="AJ45" s="16"/>
      <c r="AK45" s="16"/>
    </row>
    <row r="46" spans="1:37" ht="30" hidden="1" customHeight="1" x14ac:dyDescent="0.25">
      <c r="A46" s="35">
        <v>34</v>
      </c>
      <c r="B46" s="36" t="s">
        <v>92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>
        <v>100</v>
      </c>
      <c r="Z46" s="34">
        <v>25</v>
      </c>
      <c r="AA46" s="24" t="s">
        <v>29</v>
      </c>
      <c r="AB46" s="16"/>
      <c r="AC46" s="16"/>
      <c r="AD46" s="16"/>
      <c r="AE46" s="16"/>
      <c r="AF46" s="16"/>
      <c r="AG46" s="16">
        <f>Z48-202</f>
        <v>973.5</v>
      </c>
      <c r="AH46" s="16"/>
      <c r="AI46" s="16"/>
      <c r="AJ46" s="16"/>
      <c r="AK46" s="16"/>
    </row>
    <row r="47" spans="1:37" ht="48" hidden="1" customHeight="1" x14ac:dyDescent="0.2">
      <c r="A47" s="37">
        <v>35</v>
      </c>
      <c r="B47" s="38" t="s">
        <v>93</v>
      </c>
      <c r="C47" s="39"/>
      <c r="D47" s="40"/>
      <c r="E47" s="39"/>
      <c r="F47" s="40"/>
      <c r="G47" s="39"/>
      <c r="H47" s="40"/>
      <c r="I47" s="39"/>
      <c r="J47" s="40"/>
      <c r="K47" s="39"/>
      <c r="L47" s="40"/>
      <c r="M47" s="41"/>
      <c r="N47" s="42"/>
      <c r="O47" s="41"/>
      <c r="P47" s="42"/>
      <c r="Q47" s="41"/>
      <c r="R47" s="42"/>
      <c r="S47" s="41"/>
      <c r="T47" s="42"/>
      <c r="U47" s="41"/>
      <c r="V47" s="42"/>
      <c r="W47" s="43">
        <v>0</v>
      </c>
      <c r="X47" s="43"/>
      <c r="Y47" s="34">
        <v>100</v>
      </c>
      <c r="Z47" s="43">
        <v>42</v>
      </c>
      <c r="AA47" s="24" t="s">
        <v>29</v>
      </c>
      <c r="AB47" s="16"/>
      <c r="AC47" s="16" t="s">
        <v>94</v>
      </c>
      <c r="AD47" s="16"/>
      <c r="AE47" s="16"/>
      <c r="AF47" s="16"/>
      <c r="AG47" s="16"/>
      <c r="AH47" s="16"/>
      <c r="AI47" s="16"/>
      <c r="AJ47" s="16"/>
      <c r="AK47" s="16"/>
    </row>
    <row r="48" spans="1:37" ht="48" hidden="1" customHeight="1" x14ac:dyDescent="0.2">
      <c r="A48" s="187"/>
      <c r="B48" s="181"/>
      <c r="C48" s="39">
        <f>(SUM(C13:C31)/19)/100</f>
        <v>0</v>
      </c>
      <c r="D48" s="40">
        <f>SUM(D13:D31)</f>
        <v>0</v>
      </c>
      <c r="E48" s="39">
        <f>(SUM(E13:E31)/19)/100</f>
        <v>0</v>
      </c>
      <c r="F48" s="40">
        <f>SUM(F13:F31)</f>
        <v>0</v>
      </c>
      <c r="G48" s="39">
        <f>(SUM(G13:G31)/19)/100</f>
        <v>0</v>
      </c>
      <c r="H48" s="40">
        <f>SUM(H13:H31)</f>
        <v>0</v>
      </c>
      <c r="I48" s="39">
        <f>(SUM(I13:I31)/19)/100</f>
        <v>0</v>
      </c>
      <c r="J48" s="40">
        <f>SUM(J13:J31)</f>
        <v>0</v>
      </c>
      <c r="K48" s="39">
        <f>(SUM(K13:K31)/19)/100</f>
        <v>0</v>
      </c>
      <c r="L48" s="40">
        <f>SUM(L13:L31)</f>
        <v>0</v>
      </c>
      <c r="M48" s="41">
        <f>(SUM(M13:M31)/19)/100</f>
        <v>1.0047368421052631E-2</v>
      </c>
      <c r="N48" s="42">
        <f>SUM(N13:N31)</f>
        <v>0</v>
      </c>
      <c r="O48" s="41">
        <f>(SUM(O13:O31)/19)/100</f>
        <v>0.12886315789473685</v>
      </c>
      <c r="P48" s="42">
        <f>SUM(P13:P31)</f>
        <v>0</v>
      </c>
      <c r="Q48" s="41">
        <f>(SUM(Q13:Q31)/19)/100</f>
        <v>0.22904736842105261</v>
      </c>
      <c r="R48" s="42">
        <f>SUM(R13:R31)</f>
        <v>121</v>
      </c>
      <c r="S48" s="41">
        <f>(SUM(S13:S31)/19)/100</f>
        <v>0.53726842105263151</v>
      </c>
      <c r="T48" s="42">
        <f>SUM(T13:T31)</f>
        <v>263</v>
      </c>
      <c r="U48" s="41">
        <f>(SUM(U13:U47)/35)/100</f>
        <v>0.43929714285714283</v>
      </c>
      <c r="V48" s="42">
        <f>SUM(V13:V47)</f>
        <v>427.5</v>
      </c>
      <c r="W48" s="41">
        <f>(SUM(W13:W47)/35)/100</f>
        <v>0.51173999999999997</v>
      </c>
      <c r="X48" s="42">
        <f>SUM(X13:X47)</f>
        <v>514.5</v>
      </c>
      <c r="Y48" s="44">
        <f>(SUM(Y13:Y47)/35)/100</f>
        <v>1</v>
      </c>
      <c r="Z48" s="45">
        <f>SUM(Z13:Z47)</f>
        <v>1175.5</v>
      </c>
      <c r="AA48" s="10"/>
      <c r="AB48" s="16"/>
      <c r="AC48" s="16"/>
      <c r="AD48" s="16"/>
      <c r="AE48" s="16"/>
      <c r="AF48" s="16"/>
      <c r="AG48" s="16"/>
      <c r="AH48" s="16"/>
      <c r="AI48" s="16"/>
      <c r="AJ48" s="16"/>
      <c r="AK48" s="16"/>
    </row>
    <row r="49" spans="1:37" ht="33" hidden="1" customHeight="1" x14ac:dyDescent="0.2">
      <c r="A49" s="21" t="s">
        <v>95</v>
      </c>
      <c r="B49" s="22" t="s">
        <v>96</v>
      </c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47"/>
      <c r="Z49" s="47"/>
      <c r="AA49" s="14"/>
      <c r="AB49" s="48"/>
      <c r="AC49" s="49"/>
      <c r="AD49" s="16"/>
      <c r="AE49" s="16"/>
      <c r="AF49" s="16"/>
      <c r="AG49" s="16"/>
      <c r="AH49" s="16"/>
      <c r="AI49" s="16"/>
      <c r="AJ49" s="16"/>
      <c r="AK49" s="16"/>
    </row>
    <row r="50" spans="1:37" ht="42" hidden="1" customHeight="1" x14ac:dyDescent="0.2">
      <c r="A50" s="24">
        <v>1</v>
      </c>
      <c r="B50" s="25" t="s">
        <v>97</v>
      </c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8"/>
      <c r="N50" s="28"/>
      <c r="O50" s="28">
        <v>0</v>
      </c>
      <c r="P50" s="28"/>
      <c r="Q50" s="28">
        <v>0</v>
      </c>
      <c r="R50" s="28"/>
      <c r="S50" s="28">
        <v>0.5</v>
      </c>
      <c r="T50" s="28"/>
      <c r="U50" s="28">
        <v>0.5</v>
      </c>
      <c r="V50" s="28"/>
      <c r="W50" s="28">
        <v>100</v>
      </c>
      <c r="X50" s="28">
        <v>1150</v>
      </c>
      <c r="Y50" s="28">
        <v>100</v>
      </c>
      <c r="Z50" s="28">
        <v>1150</v>
      </c>
      <c r="AA50" s="24" t="s">
        <v>29</v>
      </c>
      <c r="AB50" s="16" t="s">
        <v>98</v>
      </c>
      <c r="AC50" s="16"/>
      <c r="AD50" s="16"/>
      <c r="AE50" s="16"/>
      <c r="AF50" s="16"/>
      <c r="AG50" s="16"/>
      <c r="AH50" s="16"/>
      <c r="AI50" s="16"/>
      <c r="AJ50" s="16"/>
      <c r="AK50" s="16"/>
    </row>
    <row r="51" spans="1:37" ht="30" hidden="1" customHeight="1" x14ac:dyDescent="0.2">
      <c r="A51" s="24">
        <v>2</v>
      </c>
      <c r="B51" s="25" t="s">
        <v>99</v>
      </c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8"/>
      <c r="N51" s="28"/>
      <c r="O51" s="28"/>
      <c r="P51" s="28"/>
      <c r="Q51" s="28">
        <v>65</v>
      </c>
      <c r="R51" s="28"/>
      <c r="S51" s="28">
        <v>100</v>
      </c>
      <c r="T51" s="28">
        <v>1150</v>
      </c>
      <c r="U51" s="28">
        <v>100</v>
      </c>
      <c r="V51" s="28">
        <v>1150</v>
      </c>
      <c r="W51" s="28">
        <v>100</v>
      </c>
      <c r="X51" s="28">
        <v>1150</v>
      </c>
      <c r="Y51" s="28">
        <v>100</v>
      </c>
      <c r="Z51" s="28">
        <v>1150</v>
      </c>
      <c r="AA51" s="24" t="s">
        <v>29</v>
      </c>
      <c r="AB51" s="16" t="s">
        <v>100</v>
      </c>
      <c r="AC51" s="16" t="s">
        <v>101</v>
      </c>
      <c r="AD51" s="16"/>
      <c r="AE51" s="16"/>
      <c r="AF51" s="16"/>
      <c r="AG51" s="16"/>
      <c r="AH51" s="16"/>
      <c r="AI51" s="16"/>
      <c r="AJ51" s="16"/>
      <c r="AK51" s="16"/>
    </row>
    <row r="52" spans="1:37" ht="30" hidden="1" customHeight="1" x14ac:dyDescent="0.2">
      <c r="A52" s="24">
        <v>3</v>
      </c>
      <c r="B52" s="25" t="s">
        <v>102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8">
        <v>0</v>
      </c>
      <c r="N52" s="28"/>
      <c r="O52" s="28">
        <v>21.38</v>
      </c>
      <c r="P52" s="28"/>
      <c r="Q52" s="28">
        <v>62.02</v>
      </c>
      <c r="R52" s="28"/>
      <c r="S52" s="28">
        <v>91.62</v>
      </c>
      <c r="T52" s="28"/>
      <c r="U52" s="28">
        <v>100</v>
      </c>
      <c r="V52" s="28">
        <v>5827</v>
      </c>
      <c r="W52" s="28">
        <v>100</v>
      </c>
      <c r="X52" s="28">
        <v>5827</v>
      </c>
      <c r="Y52" s="28">
        <v>100</v>
      </c>
      <c r="Z52" s="28">
        <v>5827</v>
      </c>
      <c r="AA52" s="24" t="s">
        <v>29</v>
      </c>
      <c r="AB52" s="16" t="s">
        <v>103</v>
      </c>
      <c r="AC52" s="16"/>
      <c r="AD52" s="16"/>
      <c r="AE52" s="16"/>
      <c r="AF52" s="16"/>
      <c r="AG52" s="16"/>
      <c r="AH52" s="16"/>
      <c r="AI52" s="16"/>
      <c r="AJ52" s="16"/>
      <c r="AK52" s="16"/>
    </row>
    <row r="53" spans="1:37" ht="30" hidden="1" customHeight="1" x14ac:dyDescent="0.2">
      <c r="A53" s="24">
        <v>4</v>
      </c>
      <c r="B53" s="25" t="s">
        <v>104</v>
      </c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8">
        <v>0</v>
      </c>
      <c r="N53" s="28"/>
      <c r="O53" s="28">
        <v>0</v>
      </c>
      <c r="P53" s="28"/>
      <c r="Q53" s="28"/>
      <c r="R53" s="28"/>
      <c r="S53" s="28">
        <v>59.76</v>
      </c>
      <c r="T53" s="28"/>
      <c r="U53" s="28">
        <v>100</v>
      </c>
      <c r="V53" s="28"/>
      <c r="W53" s="28">
        <v>100</v>
      </c>
      <c r="X53" s="50">
        <v>5180</v>
      </c>
      <c r="Y53" s="28">
        <v>100</v>
      </c>
      <c r="Z53" s="50">
        <v>5180</v>
      </c>
      <c r="AA53" s="24" t="s">
        <v>29</v>
      </c>
      <c r="AB53" s="16" t="s">
        <v>105</v>
      </c>
      <c r="AC53" s="16"/>
      <c r="AD53" s="16"/>
      <c r="AE53" s="16"/>
      <c r="AF53" s="16"/>
      <c r="AG53" s="16"/>
      <c r="AH53" s="16"/>
      <c r="AI53" s="16"/>
      <c r="AJ53" s="16"/>
      <c r="AK53" s="16"/>
    </row>
    <row r="54" spans="1:37" ht="30" hidden="1" customHeight="1" x14ac:dyDescent="0.2">
      <c r="A54" s="24">
        <v>5</v>
      </c>
      <c r="B54" s="25" t="s">
        <v>106</v>
      </c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8"/>
      <c r="N54" s="28"/>
      <c r="O54" s="28"/>
      <c r="P54" s="28"/>
      <c r="Q54" s="28">
        <v>0</v>
      </c>
      <c r="R54" s="28"/>
      <c r="S54" s="28">
        <v>100</v>
      </c>
      <c r="T54" s="28"/>
      <c r="U54" s="28">
        <v>100</v>
      </c>
      <c r="V54" s="28"/>
      <c r="W54" s="28">
        <v>100</v>
      </c>
      <c r="X54" s="28">
        <v>2806</v>
      </c>
      <c r="Y54" s="28">
        <v>100</v>
      </c>
      <c r="Z54" s="28">
        <v>2806</v>
      </c>
      <c r="AA54" s="24" t="s">
        <v>29</v>
      </c>
      <c r="AB54" s="16" t="s">
        <v>107</v>
      </c>
      <c r="AC54" s="16"/>
      <c r="AD54" s="16"/>
      <c r="AE54" s="16"/>
      <c r="AF54" s="16"/>
      <c r="AG54" s="16"/>
      <c r="AH54" s="16"/>
      <c r="AI54" s="16"/>
      <c r="AJ54" s="16"/>
      <c r="AK54" s="16"/>
    </row>
    <row r="55" spans="1:37" ht="30" hidden="1" customHeight="1" x14ac:dyDescent="0.2">
      <c r="A55" s="24">
        <v>6</v>
      </c>
      <c r="B55" s="25" t="s">
        <v>108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8"/>
      <c r="N55" s="28"/>
      <c r="O55" s="28"/>
      <c r="P55" s="28"/>
      <c r="Q55" s="28"/>
      <c r="R55" s="28"/>
      <c r="S55" s="28">
        <v>6.03</v>
      </c>
      <c r="T55" s="28"/>
      <c r="U55" s="28">
        <v>6.03</v>
      </c>
      <c r="V55" s="28"/>
      <c r="W55" s="28">
        <v>100</v>
      </c>
      <c r="X55" s="28">
        <v>3980</v>
      </c>
      <c r="Y55" s="28">
        <v>100</v>
      </c>
      <c r="Z55" s="28">
        <v>3980</v>
      </c>
      <c r="AA55" s="24" t="s">
        <v>29</v>
      </c>
      <c r="AB55" s="16" t="s">
        <v>109</v>
      </c>
      <c r="AC55" s="16" t="s">
        <v>110</v>
      </c>
      <c r="AD55" s="16"/>
      <c r="AE55" s="16"/>
      <c r="AF55" s="16"/>
      <c r="AG55" s="16"/>
      <c r="AH55" s="16"/>
      <c r="AI55" s="16"/>
      <c r="AJ55" s="16"/>
      <c r="AK55" s="16"/>
    </row>
    <row r="56" spans="1:37" ht="30" hidden="1" customHeight="1" x14ac:dyDescent="0.2">
      <c r="A56" s="24">
        <v>7</v>
      </c>
      <c r="B56" s="25" t="s">
        <v>111</v>
      </c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8"/>
      <c r="N56" s="28"/>
      <c r="O56" s="28"/>
      <c r="P56" s="28"/>
      <c r="Q56" s="28">
        <v>100</v>
      </c>
      <c r="R56" s="28">
        <v>2515</v>
      </c>
      <c r="S56" s="28">
        <v>100</v>
      </c>
      <c r="T56" s="28">
        <v>2515</v>
      </c>
      <c r="U56" s="28">
        <v>100</v>
      </c>
      <c r="V56" s="28">
        <v>2515</v>
      </c>
      <c r="W56" s="28">
        <v>100</v>
      </c>
      <c r="X56" s="28">
        <v>2515</v>
      </c>
      <c r="Y56" s="28">
        <v>100</v>
      </c>
      <c r="Z56" s="28">
        <v>2515</v>
      </c>
      <c r="AA56" s="24" t="s">
        <v>29</v>
      </c>
      <c r="AB56" s="16" t="s">
        <v>112</v>
      </c>
      <c r="AC56" s="16" t="s">
        <v>113</v>
      </c>
      <c r="AD56" s="16"/>
      <c r="AE56" s="16"/>
      <c r="AF56" s="16"/>
      <c r="AG56" s="16"/>
      <c r="AH56" s="16"/>
      <c r="AI56" s="16"/>
      <c r="AJ56" s="16"/>
      <c r="AK56" s="16"/>
    </row>
    <row r="57" spans="1:37" ht="30" hidden="1" customHeight="1" x14ac:dyDescent="0.2">
      <c r="A57" s="24">
        <v>8</v>
      </c>
      <c r="B57" s="25" t="s">
        <v>114</v>
      </c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8"/>
      <c r="N57" s="28"/>
      <c r="O57" s="28"/>
      <c r="P57" s="28"/>
      <c r="Q57" s="28">
        <v>0</v>
      </c>
      <c r="R57" s="28"/>
      <c r="S57" s="28">
        <v>19</v>
      </c>
      <c r="T57" s="28"/>
      <c r="U57" s="28">
        <v>100</v>
      </c>
      <c r="V57" s="28"/>
      <c r="W57" s="28">
        <v>100</v>
      </c>
      <c r="X57" s="28">
        <v>2810</v>
      </c>
      <c r="Y57" s="28">
        <v>100</v>
      </c>
      <c r="Z57" s="28">
        <v>2810</v>
      </c>
      <c r="AA57" s="24" t="s">
        <v>29</v>
      </c>
      <c r="AB57" s="16" t="s">
        <v>115</v>
      </c>
      <c r="AC57" s="16"/>
      <c r="AD57" s="16"/>
      <c r="AE57" s="16"/>
      <c r="AF57" s="16"/>
      <c r="AG57" s="16"/>
      <c r="AH57" s="16"/>
      <c r="AI57" s="16"/>
      <c r="AJ57" s="16"/>
      <c r="AK57" s="16"/>
    </row>
    <row r="58" spans="1:37" ht="30" hidden="1" customHeight="1" x14ac:dyDescent="0.2">
      <c r="A58" s="24">
        <v>9</v>
      </c>
      <c r="B58" s="25" t="s">
        <v>116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8"/>
      <c r="N58" s="28"/>
      <c r="O58" s="28"/>
      <c r="P58" s="28"/>
      <c r="Q58" s="28"/>
      <c r="R58" s="28"/>
      <c r="S58" s="28">
        <v>0.5</v>
      </c>
      <c r="T58" s="28"/>
      <c r="U58" s="28">
        <v>100</v>
      </c>
      <c r="V58" s="28"/>
      <c r="W58" s="28">
        <v>100</v>
      </c>
      <c r="X58" s="28">
        <v>3650</v>
      </c>
      <c r="Y58" s="28">
        <v>100</v>
      </c>
      <c r="Z58" s="28">
        <v>3650</v>
      </c>
      <c r="AA58" s="24" t="s">
        <v>29</v>
      </c>
      <c r="AB58" s="16" t="s">
        <v>117</v>
      </c>
      <c r="AC58" s="16"/>
      <c r="AD58" s="16"/>
      <c r="AE58" s="16"/>
      <c r="AF58" s="16"/>
      <c r="AG58" s="16"/>
      <c r="AH58" s="16"/>
      <c r="AI58" s="16"/>
      <c r="AJ58" s="16"/>
      <c r="AK58" s="16"/>
    </row>
    <row r="59" spans="1:37" ht="30" hidden="1" customHeight="1" x14ac:dyDescent="0.2">
      <c r="A59" s="24">
        <v>10</v>
      </c>
      <c r="B59" s="25" t="s">
        <v>118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8"/>
      <c r="N59" s="28"/>
      <c r="O59" s="28"/>
      <c r="P59" s="28"/>
      <c r="Q59" s="28">
        <v>1.48</v>
      </c>
      <c r="R59" s="28"/>
      <c r="S59" s="28">
        <v>35</v>
      </c>
      <c r="T59" s="28"/>
      <c r="U59" s="28">
        <v>100</v>
      </c>
      <c r="V59" s="28"/>
      <c r="W59" s="28">
        <v>100</v>
      </c>
      <c r="X59" s="28">
        <v>2700</v>
      </c>
      <c r="Y59" s="28">
        <v>100</v>
      </c>
      <c r="Z59" s="28">
        <v>2700</v>
      </c>
      <c r="AA59" s="24" t="s">
        <v>29</v>
      </c>
      <c r="AB59" s="16" t="s">
        <v>119</v>
      </c>
      <c r="AC59" s="16"/>
      <c r="AD59" s="16"/>
      <c r="AE59" s="16"/>
      <c r="AF59" s="16"/>
      <c r="AG59" s="16"/>
      <c r="AH59" s="16"/>
      <c r="AI59" s="16"/>
      <c r="AJ59" s="16"/>
      <c r="AK59" s="16"/>
    </row>
    <row r="60" spans="1:37" ht="30" hidden="1" customHeight="1" x14ac:dyDescent="0.2">
      <c r="A60" s="24">
        <v>11</v>
      </c>
      <c r="B60" s="25" t="s">
        <v>120</v>
      </c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8"/>
      <c r="N60" s="28"/>
      <c r="O60" s="28"/>
      <c r="P60" s="28"/>
      <c r="Q60" s="28">
        <v>100</v>
      </c>
      <c r="R60" s="28">
        <v>2578</v>
      </c>
      <c r="S60" s="28">
        <v>100</v>
      </c>
      <c r="T60" s="28">
        <v>2578</v>
      </c>
      <c r="U60" s="28">
        <v>100</v>
      </c>
      <c r="V60" s="28">
        <v>2578</v>
      </c>
      <c r="W60" s="28">
        <v>100</v>
      </c>
      <c r="X60" s="28">
        <v>2578</v>
      </c>
      <c r="Y60" s="28">
        <v>100</v>
      </c>
      <c r="Z60" s="28">
        <v>2578</v>
      </c>
      <c r="AA60" s="24" t="s">
        <v>29</v>
      </c>
      <c r="AB60" s="16" t="s">
        <v>121</v>
      </c>
      <c r="AC60" s="16" t="s">
        <v>122</v>
      </c>
      <c r="AD60" s="16"/>
      <c r="AE60" s="16"/>
      <c r="AF60" s="16"/>
      <c r="AG60" s="16"/>
      <c r="AH60" s="16"/>
      <c r="AI60" s="16"/>
      <c r="AJ60" s="16"/>
      <c r="AK60" s="16"/>
    </row>
    <row r="61" spans="1:37" ht="30" hidden="1" customHeight="1" x14ac:dyDescent="0.2">
      <c r="A61" s="24">
        <v>12</v>
      </c>
      <c r="B61" s="25" t="s">
        <v>123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8">
        <v>0</v>
      </c>
      <c r="N61" s="28"/>
      <c r="O61" s="28">
        <v>7.5</v>
      </c>
      <c r="P61" s="28"/>
      <c r="Q61" s="28">
        <v>7.5</v>
      </c>
      <c r="R61" s="28"/>
      <c r="S61" s="28">
        <v>100</v>
      </c>
      <c r="T61" s="28"/>
      <c r="U61" s="28">
        <v>100</v>
      </c>
      <c r="V61" s="50">
        <v>3020</v>
      </c>
      <c r="W61" s="28">
        <v>100</v>
      </c>
      <c r="X61" s="50">
        <v>3020</v>
      </c>
      <c r="Y61" s="28">
        <v>100</v>
      </c>
      <c r="Z61" s="50">
        <v>3020</v>
      </c>
      <c r="AA61" s="24" t="s">
        <v>29</v>
      </c>
      <c r="AB61" s="16" t="s">
        <v>124</v>
      </c>
      <c r="AC61" s="16"/>
      <c r="AD61" s="16"/>
      <c r="AE61" s="16"/>
      <c r="AF61" s="16"/>
      <c r="AG61" s="16"/>
      <c r="AH61" s="16"/>
      <c r="AI61" s="16"/>
      <c r="AJ61" s="16"/>
      <c r="AK61" s="16"/>
    </row>
    <row r="62" spans="1:37" ht="30" hidden="1" customHeight="1" x14ac:dyDescent="0.2">
      <c r="A62" s="24">
        <v>13</v>
      </c>
      <c r="B62" s="25" t="s">
        <v>125</v>
      </c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8">
        <v>0</v>
      </c>
      <c r="N62" s="28"/>
      <c r="O62" s="28">
        <v>7.5</v>
      </c>
      <c r="P62" s="28"/>
      <c r="Q62" s="28">
        <v>7.5</v>
      </c>
      <c r="R62" s="28"/>
      <c r="S62" s="28">
        <v>7.5</v>
      </c>
      <c r="T62" s="28"/>
      <c r="U62" s="28">
        <v>100</v>
      </c>
      <c r="V62" s="28">
        <v>2418</v>
      </c>
      <c r="W62" s="28">
        <v>100</v>
      </c>
      <c r="X62" s="28">
        <v>2418</v>
      </c>
      <c r="Y62" s="28">
        <v>100</v>
      </c>
      <c r="Z62" s="28">
        <v>2418</v>
      </c>
      <c r="AA62" s="24" t="s">
        <v>29</v>
      </c>
      <c r="AB62" s="16" t="s">
        <v>126</v>
      </c>
      <c r="AC62" s="16"/>
      <c r="AD62" s="16"/>
      <c r="AE62" s="16"/>
      <c r="AF62" s="16"/>
      <c r="AG62" s="16"/>
      <c r="AH62" s="16"/>
      <c r="AI62" s="16"/>
      <c r="AJ62" s="16"/>
      <c r="AK62" s="16"/>
    </row>
    <row r="63" spans="1:37" ht="30" hidden="1" customHeight="1" x14ac:dyDescent="0.2">
      <c r="A63" s="24">
        <v>14</v>
      </c>
      <c r="B63" s="25" t="s">
        <v>127</v>
      </c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8"/>
      <c r="N63" s="28"/>
      <c r="O63" s="28"/>
      <c r="P63" s="28"/>
      <c r="Q63" s="28">
        <v>0</v>
      </c>
      <c r="R63" s="28"/>
      <c r="S63" s="28">
        <v>59</v>
      </c>
      <c r="T63" s="28"/>
      <c r="U63" s="28">
        <v>100</v>
      </c>
      <c r="V63" s="28">
        <v>2200</v>
      </c>
      <c r="W63" s="28">
        <v>100</v>
      </c>
      <c r="X63" s="28">
        <v>2200</v>
      </c>
      <c r="Y63" s="28">
        <v>100</v>
      </c>
      <c r="Z63" s="28">
        <v>2200</v>
      </c>
      <c r="AA63" s="24" t="s">
        <v>29</v>
      </c>
      <c r="AB63" s="16" t="s">
        <v>128</v>
      </c>
      <c r="AC63" s="16"/>
      <c r="AD63" s="16"/>
      <c r="AE63" s="16"/>
      <c r="AF63" s="16"/>
      <c r="AG63" s="16"/>
      <c r="AH63" s="16"/>
      <c r="AI63" s="16"/>
      <c r="AJ63" s="16"/>
      <c r="AK63" s="16"/>
    </row>
    <row r="64" spans="1:37" ht="30" hidden="1" customHeight="1" x14ac:dyDescent="0.2">
      <c r="A64" s="24">
        <v>15</v>
      </c>
      <c r="B64" s="25" t="s">
        <v>129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8">
        <v>0</v>
      </c>
      <c r="N64" s="28"/>
      <c r="O64" s="28">
        <v>1.97</v>
      </c>
      <c r="P64" s="28"/>
      <c r="Q64" s="28">
        <v>100</v>
      </c>
      <c r="R64" s="28">
        <v>2740</v>
      </c>
      <c r="S64" s="28">
        <v>100</v>
      </c>
      <c r="T64" s="28">
        <v>2740</v>
      </c>
      <c r="U64" s="28">
        <v>100</v>
      </c>
      <c r="V64" s="28">
        <v>2740</v>
      </c>
      <c r="W64" s="28">
        <v>100</v>
      </c>
      <c r="X64" s="28">
        <v>2740</v>
      </c>
      <c r="Y64" s="28">
        <v>100</v>
      </c>
      <c r="Z64" s="28">
        <v>2740</v>
      </c>
      <c r="AA64" s="24" t="s">
        <v>29</v>
      </c>
      <c r="AB64" s="16" t="s">
        <v>130</v>
      </c>
      <c r="AC64" s="16"/>
      <c r="AD64" s="16"/>
      <c r="AE64" s="16"/>
      <c r="AF64" s="16"/>
      <c r="AG64" s="16"/>
      <c r="AH64" s="16"/>
      <c r="AI64" s="16"/>
      <c r="AJ64" s="16"/>
      <c r="AK64" s="16"/>
    </row>
    <row r="65" spans="1:37" ht="30" hidden="1" customHeight="1" x14ac:dyDescent="0.2">
      <c r="A65" s="24">
        <v>16</v>
      </c>
      <c r="B65" s="25" t="s">
        <v>131</v>
      </c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8"/>
      <c r="N65" s="28"/>
      <c r="O65" s="28"/>
      <c r="P65" s="28"/>
      <c r="Q65" s="28">
        <v>100</v>
      </c>
      <c r="R65" s="28">
        <v>1600.3</v>
      </c>
      <c r="S65" s="28">
        <v>100</v>
      </c>
      <c r="T65" s="28">
        <v>1600.3</v>
      </c>
      <c r="U65" s="28">
        <v>100</v>
      </c>
      <c r="V65" s="28">
        <v>1600.3</v>
      </c>
      <c r="W65" s="28">
        <v>100</v>
      </c>
      <c r="X65" s="28">
        <v>1600.3</v>
      </c>
      <c r="Y65" s="28">
        <v>100</v>
      </c>
      <c r="Z65" s="28">
        <v>1600.3</v>
      </c>
      <c r="AA65" s="24" t="s">
        <v>29</v>
      </c>
      <c r="AB65" s="16" t="s">
        <v>132</v>
      </c>
      <c r="AC65" s="16"/>
      <c r="AD65" s="16"/>
      <c r="AE65" s="16"/>
      <c r="AF65" s="16"/>
      <c r="AG65" s="16"/>
      <c r="AH65" s="16"/>
      <c r="AI65" s="16"/>
      <c r="AJ65" s="16"/>
      <c r="AK65" s="16"/>
    </row>
    <row r="66" spans="1:37" ht="30" hidden="1" customHeight="1" x14ac:dyDescent="0.2">
      <c r="A66" s="24">
        <v>17</v>
      </c>
      <c r="B66" s="25" t="s">
        <v>133</v>
      </c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8"/>
      <c r="N66" s="28"/>
      <c r="O66" s="28"/>
      <c r="P66" s="28"/>
      <c r="Q66" s="28"/>
      <c r="R66" s="28"/>
      <c r="S66" s="28">
        <v>0.5</v>
      </c>
      <c r="T66" s="28"/>
      <c r="U66" s="28">
        <v>53.57</v>
      </c>
      <c r="V66" s="28"/>
      <c r="W66" s="28">
        <v>100</v>
      </c>
      <c r="X66" s="28">
        <v>3500</v>
      </c>
      <c r="Y66" s="28">
        <v>100</v>
      </c>
      <c r="Z66" s="28">
        <v>3500</v>
      </c>
      <c r="AA66" s="24" t="s">
        <v>29</v>
      </c>
      <c r="AB66" s="16" t="s">
        <v>134</v>
      </c>
      <c r="AC66" s="16" t="s">
        <v>135</v>
      </c>
      <c r="AD66" s="16"/>
      <c r="AE66" s="16"/>
      <c r="AF66" s="16"/>
      <c r="AG66" s="16"/>
      <c r="AH66" s="16"/>
      <c r="AI66" s="16"/>
      <c r="AJ66" s="16"/>
      <c r="AK66" s="16"/>
    </row>
    <row r="67" spans="1:37" ht="30" hidden="1" customHeight="1" x14ac:dyDescent="0.2">
      <c r="A67" s="24">
        <v>18</v>
      </c>
      <c r="B67" s="25" t="s">
        <v>136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8"/>
      <c r="N67" s="28"/>
      <c r="O67" s="28"/>
      <c r="P67" s="28"/>
      <c r="Q67" s="28">
        <v>0</v>
      </c>
      <c r="R67" s="28"/>
      <c r="S67" s="28">
        <v>100</v>
      </c>
      <c r="T67" s="50">
        <v>2365</v>
      </c>
      <c r="U67" s="28">
        <v>100</v>
      </c>
      <c r="V67" s="50">
        <v>2365</v>
      </c>
      <c r="W67" s="28">
        <v>100</v>
      </c>
      <c r="X67" s="50">
        <v>2365</v>
      </c>
      <c r="Y67" s="28">
        <v>100</v>
      </c>
      <c r="Z67" s="50">
        <v>2365</v>
      </c>
      <c r="AA67" s="24" t="s">
        <v>29</v>
      </c>
      <c r="AB67" s="16" t="s">
        <v>137</v>
      </c>
      <c r="AC67" s="16"/>
      <c r="AD67" s="16"/>
      <c r="AE67" s="16"/>
      <c r="AF67" s="16"/>
      <c r="AG67" s="16"/>
      <c r="AH67" s="16"/>
      <c r="AI67" s="16"/>
      <c r="AJ67" s="16"/>
      <c r="AK67" s="16"/>
    </row>
    <row r="68" spans="1:37" ht="30" hidden="1" customHeight="1" x14ac:dyDescent="0.2">
      <c r="A68" s="24">
        <v>19</v>
      </c>
      <c r="B68" s="25" t="s">
        <v>138</v>
      </c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8"/>
      <c r="N68" s="28"/>
      <c r="O68" s="28">
        <v>1.58</v>
      </c>
      <c r="P68" s="28"/>
      <c r="Q68" s="28">
        <v>1.58</v>
      </c>
      <c r="R68" s="28"/>
      <c r="S68" s="28">
        <v>100</v>
      </c>
      <c r="T68" s="28">
        <v>2193</v>
      </c>
      <c r="U68" s="28">
        <v>100</v>
      </c>
      <c r="V68" s="28">
        <v>2193</v>
      </c>
      <c r="W68" s="28">
        <v>100</v>
      </c>
      <c r="X68" s="28">
        <v>2193</v>
      </c>
      <c r="Y68" s="28">
        <v>100</v>
      </c>
      <c r="Z68" s="28">
        <v>2193</v>
      </c>
      <c r="AA68" s="24" t="s">
        <v>29</v>
      </c>
      <c r="AB68" s="16" t="s">
        <v>139</v>
      </c>
      <c r="AC68" s="16"/>
      <c r="AD68" s="16"/>
      <c r="AE68" s="16"/>
      <c r="AF68" s="16"/>
      <c r="AG68" s="16"/>
      <c r="AH68" s="16"/>
      <c r="AI68" s="16"/>
      <c r="AJ68" s="16"/>
      <c r="AK68" s="16"/>
    </row>
    <row r="69" spans="1:37" ht="30" hidden="1" customHeight="1" x14ac:dyDescent="0.2">
      <c r="A69" s="24">
        <v>20</v>
      </c>
      <c r="B69" s="25" t="s">
        <v>140</v>
      </c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8"/>
      <c r="N69" s="28"/>
      <c r="O69" s="28"/>
      <c r="P69" s="28"/>
      <c r="Q69" s="28">
        <v>0</v>
      </c>
      <c r="R69" s="28"/>
      <c r="S69" s="28">
        <v>10</v>
      </c>
      <c r="T69" s="28"/>
      <c r="U69" s="28">
        <v>100</v>
      </c>
      <c r="V69" s="28"/>
      <c r="W69" s="28">
        <v>100</v>
      </c>
      <c r="X69" s="28">
        <v>1375</v>
      </c>
      <c r="Y69" s="28">
        <v>100</v>
      </c>
      <c r="Z69" s="28">
        <v>1375</v>
      </c>
      <c r="AA69" s="24" t="s">
        <v>29</v>
      </c>
      <c r="AB69" s="16" t="s">
        <v>134</v>
      </c>
      <c r="AC69" s="16" t="s">
        <v>141</v>
      </c>
      <c r="AD69" s="16"/>
      <c r="AE69" s="16"/>
      <c r="AF69" s="16"/>
      <c r="AG69" s="16"/>
      <c r="AH69" s="16"/>
      <c r="AI69" s="16"/>
      <c r="AJ69" s="16"/>
      <c r="AK69" s="16"/>
    </row>
    <row r="70" spans="1:37" ht="30" hidden="1" customHeight="1" x14ac:dyDescent="0.2">
      <c r="A70" s="24">
        <v>21</v>
      </c>
      <c r="B70" s="25" t="s">
        <v>142</v>
      </c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8">
        <v>0</v>
      </c>
      <c r="N70" s="28"/>
      <c r="O70" s="28">
        <v>100</v>
      </c>
      <c r="P70" s="28">
        <v>2000</v>
      </c>
      <c r="Q70" s="28">
        <v>100</v>
      </c>
      <c r="R70" s="28">
        <v>2000</v>
      </c>
      <c r="S70" s="28">
        <v>100</v>
      </c>
      <c r="T70" s="28">
        <v>2000</v>
      </c>
      <c r="U70" s="28">
        <v>100</v>
      </c>
      <c r="V70" s="28">
        <v>2000</v>
      </c>
      <c r="W70" s="28">
        <v>100</v>
      </c>
      <c r="X70" s="28">
        <v>2000</v>
      </c>
      <c r="Y70" s="28">
        <v>100</v>
      </c>
      <c r="Z70" s="28">
        <v>2000</v>
      </c>
      <c r="AA70" s="24" t="s">
        <v>29</v>
      </c>
      <c r="AB70" s="16" t="s">
        <v>143</v>
      </c>
      <c r="AC70" s="16"/>
      <c r="AD70" s="16"/>
      <c r="AE70" s="16"/>
      <c r="AF70" s="16"/>
      <c r="AG70" s="16"/>
      <c r="AH70" s="16"/>
      <c r="AI70" s="16"/>
      <c r="AJ70" s="16"/>
      <c r="AK70" s="16"/>
    </row>
    <row r="71" spans="1:37" ht="30" hidden="1" customHeight="1" x14ac:dyDescent="0.2">
      <c r="A71" s="24">
        <v>22</v>
      </c>
      <c r="B71" s="25" t="s">
        <v>144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8">
        <v>0</v>
      </c>
      <c r="N71" s="28"/>
      <c r="O71" s="28">
        <v>12</v>
      </c>
      <c r="P71" s="28"/>
      <c r="Q71" s="28">
        <v>100</v>
      </c>
      <c r="R71" s="28">
        <v>2900</v>
      </c>
      <c r="S71" s="28">
        <v>100</v>
      </c>
      <c r="T71" s="28">
        <v>2900</v>
      </c>
      <c r="U71" s="28">
        <v>100</v>
      </c>
      <c r="V71" s="28">
        <v>2900</v>
      </c>
      <c r="W71" s="28">
        <v>100</v>
      </c>
      <c r="X71" s="28">
        <v>2900</v>
      </c>
      <c r="Y71" s="28">
        <v>100</v>
      </c>
      <c r="Z71" s="28">
        <v>2900</v>
      </c>
      <c r="AA71" s="24" t="s">
        <v>29</v>
      </c>
      <c r="AB71" s="16" t="s">
        <v>145</v>
      </c>
      <c r="AC71" s="16"/>
      <c r="AD71" s="16"/>
      <c r="AE71" s="16"/>
      <c r="AF71" s="16"/>
      <c r="AG71" s="16"/>
      <c r="AH71" s="16"/>
      <c r="AI71" s="16"/>
      <c r="AJ71" s="16"/>
      <c r="AK71" s="16"/>
    </row>
    <row r="72" spans="1:37" ht="30" hidden="1" customHeight="1" x14ac:dyDescent="0.2">
      <c r="A72" s="24">
        <v>23</v>
      </c>
      <c r="B72" s="25" t="s">
        <v>146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8"/>
      <c r="N72" s="28"/>
      <c r="O72" s="28"/>
      <c r="P72" s="28"/>
      <c r="Q72" s="28">
        <v>100</v>
      </c>
      <c r="R72" s="28">
        <v>2400</v>
      </c>
      <c r="S72" s="28">
        <v>100</v>
      </c>
      <c r="T72" s="28">
        <v>2400</v>
      </c>
      <c r="U72" s="28">
        <v>100</v>
      </c>
      <c r="V72" s="28">
        <v>2400</v>
      </c>
      <c r="W72" s="28">
        <v>100</v>
      </c>
      <c r="X72" s="28">
        <v>2400</v>
      </c>
      <c r="Y72" s="28">
        <v>100</v>
      </c>
      <c r="Z72" s="28">
        <v>2400</v>
      </c>
      <c r="AA72" s="24" t="s">
        <v>29</v>
      </c>
      <c r="AB72" s="16" t="s">
        <v>147</v>
      </c>
      <c r="AC72" s="16"/>
      <c r="AD72" s="16"/>
      <c r="AE72" s="16"/>
      <c r="AF72" s="16"/>
      <c r="AG72" s="16"/>
      <c r="AH72" s="16"/>
      <c r="AI72" s="16"/>
      <c r="AJ72" s="16"/>
      <c r="AK72" s="16"/>
    </row>
    <row r="73" spans="1:37" ht="30" hidden="1" customHeight="1" x14ac:dyDescent="0.25">
      <c r="A73" s="31">
        <v>24</v>
      </c>
      <c r="B73" s="36" t="s">
        <v>148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>
        <v>0</v>
      </c>
      <c r="X73" s="34"/>
      <c r="Y73" s="34">
        <v>100</v>
      </c>
      <c r="Z73" s="34">
        <v>2150</v>
      </c>
      <c r="AA73" s="24" t="s">
        <v>29</v>
      </c>
      <c r="AB73" s="16"/>
      <c r="AC73" s="16" t="s">
        <v>149</v>
      </c>
      <c r="AD73" s="16"/>
      <c r="AE73" s="16"/>
      <c r="AF73" s="16"/>
      <c r="AG73" s="16"/>
      <c r="AH73" s="16"/>
      <c r="AI73" s="16"/>
      <c r="AJ73" s="16"/>
      <c r="AK73" s="16"/>
    </row>
    <row r="74" spans="1:37" ht="30" hidden="1" customHeight="1" x14ac:dyDescent="0.25">
      <c r="A74" s="24">
        <v>25</v>
      </c>
      <c r="B74" s="52" t="s">
        <v>150</v>
      </c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>
        <v>0</v>
      </c>
      <c r="X74" s="34"/>
      <c r="Y74" s="34">
        <v>100</v>
      </c>
      <c r="Z74" s="34">
        <v>2433</v>
      </c>
      <c r="AA74" s="24" t="s">
        <v>29</v>
      </c>
      <c r="AB74" s="16"/>
      <c r="AC74" s="16"/>
      <c r="AD74" s="16"/>
      <c r="AE74" s="16"/>
      <c r="AF74" s="16"/>
      <c r="AG74" s="16"/>
      <c r="AH74" s="16"/>
      <c r="AI74" s="16"/>
      <c r="AJ74" s="16"/>
      <c r="AK74" s="16"/>
    </row>
    <row r="75" spans="1:37" ht="30" hidden="1" customHeight="1" x14ac:dyDescent="0.25">
      <c r="A75" s="24">
        <v>26</v>
      </c>
      <c r="B75" s="53" t="s">
        <v>151</v>
      </c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54">
        <v>0</v>
      </c>
      <c r="Z75" s="54">
        <v>0</v>
      </c>
      <c r="AA75" s="55" t="s">
        <v>152</v>
      </c>
      <c r="AB75" s="16"/>
      <c r="AC75" s="16" t="s">
        <v>153</v>
      </c>
      <c r="AD75" s="16"/>
      <c r="AE75" s="16"/>
      <c r="AF75" s="16"/>
      <c r="AG75" s="16"/>
      <c r="AH75" s="16"/>
      <c r="AI75" s="16"/>
      <c r="AJ75" s="16"/>
      <c r="AK75" s="16"/>
    </row>
    <row r="76" spans="1:37" ht="30" hidden="1" customHeight="1" x14ac:dyDescent="0.25">
      <c r="A76" s="24">
        <v>27</v>
      </c>
      <c r="B76" s="36" t="s">
        <v>154</v>
      </c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>
        <v>100</v>
      </c>
      <c r="Z76" s="34">
        <v>3832</v>
      </c>
      <c r="AA76" s="24" t="s">
        <v>29</v>
      </c>
      <c r="AB76" s="16"/>
      <c r="AC76" s="16" t="s">
        <v>155</v>
      </c>
      <c r="AD76" s="16"/>
      <c r="AE76" s="16"/>
      <c r="AF76" s="16"/>
      <c r="AG76" s="16"/>
      <c r="AH76" s="16"/>
      <c r="AI76" s="16"/>
      <c r="AJ76" s="16"/>
      <c r="AK76" s="16"/>
    </row>
    <row r="77" spans="1:37" ht="30" hidden="1" customHeight="1" x14ac:dyDescent="0.25">
      <c r="A77" s="24">
        <v>28</v>
      </c>
      <c r="B77" s="36" t="s">
        <v>156</v>
      </c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>
        <v>0</v>
      </c>
      <c r="X77" s="34"/>
      <c r="Y77" s="34">
        <v>100</v>
      </c>
      <c r="Z77" s="34">
        <v>4770</v>
      </c>
      <c r="AA77" s="24" t="s">
        <v>29</v>
      </c>
      <c r="AB77" s="16"/>
      <c r="AC77" s="16" t="s">
        <v>157</v>
      </c>
      <c r="AD77" s="16"/>
      <c r="AE77" s="16"/>
      <c r="AF77" s="16"/>
      <c r="AG77" s="16"/>
      <c r="AH77" s="16"/>
      <c r="AI77" s="16"/>
      <c r="AJ77" s="16"/>
      <c r="AK77" s="16"/>
    </row>
    <row r="78" spans="1:37" ht="30" hidden="1" customHeight="1" x14ac:dyDescent="0.25">
      <c r="A78" s="24">
        <v>29</v>
      </c>
      <c r="B78" s="36" t="s">
        <v>158</v>
      </c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>
        <v>100</v>
      </c>
      <c r="Z78" s="34">
        <v>2350</v>
      </c>
      <c r="AA78" s="24" t="s">
        <v>29</v>
      </c>
      <c r="AB78" s="16"/>
      <c r="AC78" s="16" t="s">
        <v>159</v>
      </c>
      <c r="AD78" s="16"/>
      <c r="AE78" s="16"/>
      <c r="AF78" s="16"/>
      <c r="AG78" s="16"/>
      <c r="AH78" s="16"/>
      <c r="AI78" s="16"/>
      <c r="AJ78" s="16"/>
      <c r="AK78" s="16"/>
    </row>
    <row r="79" spans="1:37" ht="30" hidden="1" customHeight="1" x14ac:dyDescent="0.25">
      <c r="A79" s="24">
        <v>30</v>
      </c>
      <c r="B79" s="36" t="s">
        <v>160</v>
      </c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>
        <v>100</v>
      </c>
      <c r="Z79" s="34">
        <v>2055</v>
      </c>
      <c r="AA79" s="24" t="s">
        <v>29</v>
      </c>
      <c r="AB79" s="16"/>
      <c r="AC79" s="16" t="s">
        <v>161</v>
      </c>
      <c r="AD79" s="16"/>
      <c r="AE79" s="16"/>
      <c r="AF79" s="16"/>
      <c r="AG79" s="16"/>
      <c r="AH79" s="16"/>
      <c r="AI79" s="16"/>
      <c r="AJ79" s="16"/>
      <c r="AK79" s="16"/>
    </row>
    <row r="80" spans="1:37" ht="30" hidden="1" customHeight="1" x14ac:dyDescent="0.25">
      <c r="A80" s="24">
        <v>31</v>
      </c>
      <c r="B80" s="36" t="s">
        <v>162</v>
      </c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>
        <v>100</v>
      </c>
      <c r="Z80" s="34">
        <v>4400</v>
      </c>
      <c r="AA80" s="24" t="s">
        <v>29</v>
      </c>
      <c r="AB80" s="16"/>
      <c r="AC80" s="16" t="s">
        <v>163</v>
      </c>
      <c r="AD80" s="16"/>
      <c r="AE80" s="16"/>
      <c r="AF80" s="16"/>
      <c r="AG80" s="16"/>
      <c r="AH80" s="16"/>
      <c r="AI80" s="16"/>
      <c r="AJ80" s="16"/>
      <c r="AK80" s="16"/>
    </row>
    <row r="81" spans="1:37" ht="36" hidden="1" customHeight="1" x14ac:dyDescent="0.2">
      <c r="A81" s="56">
        <v>32</v>
      </c>
      <c r="B81" s="57" t="s">
        <v>164</v>
      </c>
      <c r="C81" s="39"/>
      <c r="D81" s="40"/>
      <c r="E81" s="39"/>
      <c r="F81" s="40"/>
      <c r="G81" s="39"/>
      <c r="H81" s="40"/>
      <c r="I81" s="39"/>
      <c r="J81" s="40"/>
      <c r="K81" s="39"/>
      <c r="L81" s="40"/>
      <c r="M81" s="41"/>
      <c r="N81" s="42"/>
      <c r="O81" s="41"/>
      <c r="P81" s="42"/>
      <c r="Q81" s="41"/>
      <c r="R81" s="42"/>
      <c r="S81" s="41"/>
      <c r="T81" s="42"/>
      <c r="U81" s="41"/>
      <c r="V81" s="42"/>
      <c r="W81" s="43">
        <v>5</v>
      </c>
      <c r="X81" s="42"/>
      <c r="Y81" s="43">
        <v>100</v>
      </c>
      <c r="Z81" s="43">
        <v>1067</v>
      </c>
      <c r="AA81" s="24" t="s">
        <v>29</v>
      </c>
      <c r="AB81" s="16"/>
      <c r="AC81" s="16" t="s">
        <v>165</v>
      </c>
      <c r="AD81" s="16"/>
      <c r="AE81" s="16"/>
      <c r="AF81" s="16"/>
      <c r="AG81" s="16"/>
      <c r="AH81" s="16"/>
      <c r="AI81" s="16"/>
      <c r="AJ81" s="16"/>
      <c r="AK81" s="16"/>
    </row>
    <row r="82" spans="1:37" ht="45" hidden="1" customHeight="1" x14ac:dyDescent="0.2">
      <c r="A82" s="56">
        <v>33</v>
      </c>
      <c r="B82" s="57" t="s">
        <v>166</v>
      </c>
      <c r="C82" s="39"/>
      <c r="D82" s="40"/>
      <c r="E82" s="39"/>
      <c r="F82" s="40"/>
      <c r="G82" s="39"/>
      <c r="H82" s="40"/>
      <c r="I82" s="39"/>
      <c r="J82" s="40"/>
      <c r="K82" s="39"/>
      <c r="L82" s="40"/>
      <c r="M82" s="41"/>
      <c r="N82" s="42"/>
      <c r="O82" s="41"/>
      <c r="P82" s="42"/>
      <c r="Q82" s="41"/>
      <c r="R82" s="42"/>
      <c r="S82" s="41"/>
      <c r="T82" s="42"/>
      <c r="U82" s="41"/>
      <c r="V82" s="42"/>
      <c r="W82" s="43">
        <v>0</v>
      </c>
      <c r="X82" s="43"/>
      <c r="Y82" s="43">
        <v>100</v>
      </c>
      <c r="Z82" s="43">
        <v>1012</v>
      </c>
      <c r="AA82" s="24" t="s">
        <v>29</v>
      </c>
      <c r="AB82" s="16"/>
      <c r="AC82" s="16" t="s">
        <v>167</v>
      </c>
      <c r="AD82" s="16"/>
      <c r="AE82" s="16"/>
      <c r="AF82" s="16"/>
      <c r="AG82" s="16"/>
      <c r="AH82" s="16"/>
      <c r="AI82" s="16"/>
      <c r="AJ82" s="16"/>
      <c r="AK82" s="16"/>
    </row>
    <row r="83" spans="1:37" ht="52.5" hidden="1" customHeight="1" x14ac:dyDescent="0.2">
      <c r="A83" s="187"/>
      <c r="B83" s="181"/>
      <c r="C83" s="39">
        <f>((C66+C69)/2)/100</f>
        <v>0</v>
      </c>
      <c r="D83" s="40">
        <f>D66+D69</f>
        <v>0</v>
      </c>
      <c r="E83" s="39">
        <f>((E66+E69)/2)/100</f>
        <v>0</v>
      </c>
      <c r="F83" s="40">
        <f>F66+F69</f>
        <v>0</v>
      </c>
      <c r="G83" s="39">
        <f>((G66+G69)/2)/100</f>
        <v>0</v>
      </c>
      <c r="H83" s="40">
        <f>H66+H69</f>
        <v>0</v>
      </c>
      <c r="I83" s="39">
        <f>((I66+I69)/2)/100</f>
        <v>0</v>
      </c>
      <c r="J83" s="40">
        <f>J66+J69</f>
        <v>0</v>
      </c>
      <c r="K83" s="39">
        <f>((K66+K69)/2)/100</f>
        <v>0</v>
      </c>
      <c r="L83" s="40">
        <f>L66+L69</f>
        <v>0</v>
      </c>
      <c r="M83" s="41">
        <f>((M66+M69)/2)/100</f>
        <v>0</v>
      </c>
      <c r="N83" s="42">
        <f>N66+N69</f>
        <v>0</v>
      </c>
      <c r="O83" s="41">
        <f>((O66+O69)/2)/100</f>
        <v>0</v>
      </c>
      <c r="P83" s="42">
        <f>P66+P69</f>
        <v>0</v>
      </c>
      <c r="Q83" s="41">
        <f>((Q66+Q69)/2)/100</f>
        <v>0</v>
      </c>
      <c r="R83" s="42">
        <f>R66+R69</f>
        <v>0</v>
      </c>
      <c r="S83" s="41">
        <f>((S66+S69+S79)/3)/100</f>
        <v>3.5000000000000003E-2</v>
      </c>
      <c r="T83" s="42">
        <f>T66+T69+T79</f>
        <v>0</v>
      </c>
      <c r="U83" s="41">
        <f>((U66+U69+U79)/3)/100</f>
        <v>0.51190000000000002</v>
      </c>
      <c r="V83" s="42">
        <f>V66+V69+V79</f>
        <v>0</v>
      </c>
      <c r="W83" s="41">
        <f>((W66+W69+W79)/3)/100</f>
        <v>0.66666666666666674</v>
      </c>
      <c r="X83" s="42">
        <f>X66+X69+X79</f>
        <v>4875</v>
      </c>
      <c r="Y83" s="41">
        <f>((Y66+Y69+Y79)/3)/100</f>
        <v>1</v>
      </c>
      <c r="Z83" s="42">
        <f>Z66+Z69+Z79</f>
        <v>6930</v>
      </c>
      <c r="AA83" s="10"/>
      <c r="AB83" s="16"/>
      <c r="AC83" s="16"/>
      <c r="AD83" s="16"/>
      <c r="AE83" s="16"/>
      <c r="AF83" s="16"/>
      <c r="AG83" s="16"/>
      <c r="AH83" s="16"/>
      <c r="AI83" s="16"/>
      <c r="AJ83" s="16"/>
      <c r="AK83" s="16"/>
    </row>
    <row r="84" spans="1:37" ht="51" hidden="1" customHeight="1" x14ac:dyDescent="0.2">
      <c r="A84" s="58"/>
      <c r="B84" s="59" t="s">
        <v>168</v>
      </c>
      <c r="C84" s="39">
        <f>((C50+C51+C52+C53+C54+C55+C56+C57+C58+C59+C60+C61+C62+C63+C64+C65+C67+C68+C70+C71+C72)/21)/100</f>
        <v>0</v>
      </c>
      <c r="D84" s="60">
        <f>D50+D51+D52+D53+D54+D55+D56+D57+D58+D59+D60+D61+D62+D63+D64+D65+D67+D68+D70+D71+D72</f>
        <v>0</v>
      </c>
      <c r="E84" s="39">
        <f>((E50+E51+E52+E53+E54+E55+E56+E57+E58+E59+E60+E61+E62+E63+E64+E65+E67+E68+E70+E71+E72)/21)/100</f>
        <v>0</v>
      </c>
      <c r="F84" s="60">
        <f>F50+F51+F52+F53+F54+F55+F56+F57+F58+F59+F60+F61+F62+F63+F64+F65+F67+F68+F70+F71+F72</f>
        <v>0</v>
      </c>
      <c r="G84" s="39">
        <f>((G50+G51+G52+G53+G54+G55+G56+G57+G58+G59+G60+G61+G62+G63+G64+G65+G67+G68+G70+G71+G72)/21)/100</f>
        <v>0</v>
      </c>
      <c r="H84" s="60">
        <f>H50+H51+H52+H53+H54+H55+H56+H57+H58+H59+H60+H61+H62+H63+H64+H65+H67+H68+H70+H71+H72</f>
        <v>0</v>
      </c>
      <c r="I84" s="39">
        <f>((I50+I51+I52+I53+I54+I55+I56+I57+I58+I59+I60+I61+I62+I63+I64+I65+I67+I68+I70+I71+I72)/21)/100</f>
        <v>0</v>
      </c>
      <c r="J84" s="60">
        <f>J50+J51+J52+J53+J54+J55+J56+J57+J58+J59+J60+J61+J62+J63+J64+J65+J67+J68+J70+J71+J72</f>
        <v>0</v>
      </c>
      <c r="K84" s="39">
        <f>((K50+K51+K52+K53+K54+K55+K56+K57+K58+K59+K60+K61+K62+K63+K64+K65+K67+K68+K70+K71+K72)/21)/100</f>
        <v>0</v>
      </c>
      <c r="L84" s="60">
        <f>L50+L51+L52+L53+L54+L55+L56+L57+L58+L59+L60+L61+L62+L63+L64+L65+L67+L68+L70+L71+L72</f>
        <v>0</v>
      </c>
      <c r="M84" s="41">
        <f>((M50+M51+M52+M53+M54+M55+M56+M57+M58+M59+M60+M61+M62+M63+M64+M65+M67+M68+M70+M71+M72)/21)/100</f>
        <v>0</v>
      </c>
      <c r="N84" s="61">
        <f>N50+N51+N52+N53+N54+N55+N56+N57+N58+N59+N60+N61+N62+N63+N64+N65+N67+N68+N70+N71+N72</f>
        <v>0</v>
      </c>
      <c r="O84" s="41">
        <f>((O50+O51+O52+O53+O54+O55+O56+O57+O58+O59+O60+O61+O62+O63+O64+O65+O67+O68+O70+O71+O72)/21)/100</f>
        <v>7.2347619047619049E-2</v>
      </c>
      <c r="P84" s="61">
        <f>P50+P51+P52+P53+P54+P55+P56+P57+P58+P59+P60+P61+P62+P63+P64+P65+P67+P68+P70+P71+P72</f>
        <v>2000</v>
      </c>
      <c r="Q84" s="41">
        <f>((Q50+Q51+Q52+Q53+Q54+Q55+Q56+Q57+Q58+Q59+Q60+Q61+Q62+Q63+Q64+Q65+Q67+Q68+Q70+Q71+Q72)/21)/100</f>
        <v>0.40241904761904762</v>
      </c>
      <c r="R84" s="61">
        <f>R50+R51+R52+R53+R54+R55+R56+R57+R58+R59+R60+R61+R62+R63+R64+R65+R67+R68+R70+R71+R72</f>
        <v>16733.3</v>
      </c>
      <c r="S84" s="41">
        <f>((S50+S51+S52+S53+S54+S55+S56+S57+S58+S59+S60+S61+S62+S63+S64+S65+S67+S68+S70+S71+S72)/21)/100</f>
        <v>0.70424285714285706</v>
      </c>
      <c r="T84" s="61">
        <f>T50+T51+T52+T53+T54+T55+T56+T57+T58+T59+T60+T61+T62+T63+T64+T65+T67+T68+T70+T71+T72</f>
        <v>22441.3</v>
      </c>
      <c r="U84" s="41">
        <f>((U50+U51+U52+U53+U54+U55+U56+U57+U58+U59+U60+U61+U62+U63+U64+U65+U67+U68+U70+U71+U72+U73+U74+U75+U76+U77+U78+U80+U81+U82)/30)/100</f>
        <v>0.63551000000000002</v>
      </c>
      <c r="V84" s="61">
        <f>V50+V51+V52+V53+V54+V55+V56+V57+V58+V59+V60+V61+V62+V63+V64+V65+V67+V68+V70+V71+V72+V73+V74+V75+V76+V77+V78+V80+V81+V82</f>
        <v>35906.300000000003</v>
      </c>
      <c r="W84" s="41">
        <f>((W50+W51+W52+W53+W54+W55+W56+W57+W58+W59+W60+W61+W62+W63+W64+W65+W67+W68+W70+W71+W72+W73+W74+W75+W76+W77+W78+W80+W81+W82)/30)/100</f>
        <v>0.70166666666666666</v>
      </c>
      <c r="X84" s="61">
        <f>X50+X51+X52+X53+X54+X55+X56+X57+X58+X59+X60+X61+X62+X63+X64+X65+X67+X68+X70+X71+X72+X73+X74+X75+X76+X77+X78+X80+X81+X82</f>
        <v>58182.3</v>
      </c>
      <c r="Y84" s="41">
        <f>((Y50+Y51+Y52+Y53+Y54+Y55+Y56+Y57+Y58+Y59+Y60+Y61+Y62+Y63+Y64+Y65+Y67+Y68+Y70+Y71+Y72+Y73+Y74+Y75+Y76+Y77+Y78+Y80+Y81+Y82)/30)/100</f>
        <v>0.96666666666666667</v>
      </c>
      <c r="Z84" s="61">
        <f>Z50+Z51+Z52+Z53+Z54+Z55+Z56+Z57+Z58+Z59+Z60+Z61+Z62+Z63+Z64+Z65+Z67+Z68+Z70+Z71+Z72+Z73+Z74+Z75+Z76+Z77+Z78+Z80+Z81+Z82</f>
        <v>80196.3</v>
      </c>
      <c r="AA84" s="10"/>
      <c r="AB84" s="16"/>
      <c r="AC84" s="16"/>
      <c r="AD84" s="16"/>
      <c r="AE84" s="16"/>
      <c r="AF84" s="16"/>
      <c r="AG84" s="62">
        <v>20248.3</v>
      </c>
      <c r="AH84" s="16"/>
      <c r="AI84" s="16"/>
      <c r="AJ84" s="16"/>
      <c r="AK84" s="16"/>
    </row>
    <row r="85" spans="1:37" ht="33" hidden="1" customHeight="1" x14ac:dyDescent="0.2">
      <c r="A85" s="58"/>
      <c r="B85" s="46"/>
      <c r="C85" s="41">
        <f>(SUM(C50:C82)/33)/100</f>
        <v>0</v>
      </c>
      <c r="D85" s="61">
        <f>D84+D83</f>
        <v>0</v>
      </c>
      <c r="E85" s="41">
        <f>(SUM(E50:E82)/33)/100</f>
        <v>0</v>
      </c>
      <c r="F85" s="61">
        <f>F84+F83</f>
        <v>0</v>
      </c>
      <c r="G85" s="41">
        <f>(SUM(G50:G82)/33)/100</f>
        <v>0</v>
      </c>
      <c r="H85" s="61">
        <f>H84+H83</f>
        <v>0</v>
      </c>
      <c r="I85" s="41">
        <f>(SUM(I50:I82)/33)/100</f>
        <v>0</v>
      </c>
      <c r="J85" s="61">
        <f>J84+J83</f>
        <v>0</v>
      </c>
      <c r="K85" s="41">
        <f>(SUM(K50:K82)/33)/100</f>
        <v>0</v>
      </c>
      <c r="L85" s="61">
        <f>L84+L83</f>
        <v>0</v>
      </c>
      <c r="M85" s="41">
        <f>(SUM(M50:M82)/33)/100</f>
        <v>0</v>
      </c>
      <c r="N85" s="61">
        <f>N84+N83</f>
        <v>0</v>
      </c>
      <c r="O85" s="41">
        <f>(SUM(O50:O82)/33)/100</f>
        <v>4.6039393939393942E-2</v>
      </c>
      <c r="P85" s="61">
        <f>P84+P83</f>
        <v>2000</v>
      </c>
      <c r="Q85" s="41">
        <f>(SUM(Q50:Q82)/33)/100</f>
        <v>0.25608484848484847</v>
      </c>
      <c r="R85" s="61">
        <f>R84+R83</f>
        <v>16733.3</v>
      </c>
      <c r="S85" s="41">
        <f>(SUM(S50:S82)/33)/100</f>
        <v>0.45133636363636354</v>
      </c>
      <c r="T85" s="61">
        <f>T84+T83</f>
        <v>22441.3</v>
      </c>
      <c r="U85" s="41">
        <f>(SUM(U50:U82)/33)/100</f>
        <v>0.6242727272727272</v>
      </c>
      <c r="V85" s="61">
        <f>V84+V83</f>
        <v>35906.300000000003</v>
      </c>
      <c r="W85" s="41">
        <f>(SUM(W50:W82)/33)/100</f>
        <v>0.69848484848484849</v>
      </c>
      <c r="X85" s="61">
        <f>X84+X83</f>
        <v>63057.3</v>
      </c>
      <c r="Y85" s="44">
        <f>(SUM(Y50:Y82)/33)/100</f>
        <v>0.96969696969696972</v>
      </c>
      <c r="Z85" s="63">
        <f>Z84+Z83</f>
        <v>87126.3</v>
      </c>
      <c r="AA85" s="10"/>
      <c r="AB85" s="16"/>
      <c r="AC85" s="16"/>
      <c r="AD85" s="16"/>
      <c r="AE85" s="16"/>
      <c r="AF85" s="16"/>
      <c r="AG85" s="64">
        <f>Z85-AG84</f>
        <v>66878</v>
      </c>
      <c r="AH85" s="16"/>
      <c r="AI85" s="16"/>
      <c r="AJ85" s="16"/>
      <c r="AK85" s="16"/>
    </row>
    <row r="86" spans="1:37" ht="33" hidden="1" customHeight="1" x14ac:dyDescent="0.2">
      <c r="A86" s="21" t="s">
        <v>169</v>
      </c>
      <c r="B86" s="22" t="s">
        <v>170</v>
      </c>
      <c r="C86" s="186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6"/>
      <c r="AC86" s="16"/>
      <c r="AD86" s="16"/>
      <c r="AE86" s="16"/>
      <c r="AF86" s="16"/>
      <c r="AG86" s="16"/>
      <c r="AH86" s="16"/>
      <c r="AI86" s="16"/>
      <c r="AJ86" s="16"/>
      <c r="AK86" s="16"/>
    </row>
    <row r="87" spans="1:37" ht="30" hidden="1" customHeight="1" x14ac:dyDescent="0.2">
      <c r="A87" s="24">
        <v>1</v>
      </c>
      <c r="B87" s="65" t="s">
        <v>171</v>
      </c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>
        <v>100</v>
      </c>
      <c r="V87" s="28">
        <v>3200</v>
      </c>
      <c r="W87" s="28">
        <v>100</v>
      </c>
      <c r="X87" s="28">
        <v>3200</v>
      </c>
      <c r="Y87" s="28">
        <v>100</v>
      </c>
      <c r="Z87" s="28">
        <v>3200</v>
      </c>
      <c r="AA87" s="24" t="s">
        <v>29</v>
      </c>
      <c r="AB87" s="66" t="s">
        <v>172</v>
      </c>
      <c r="AC87" s="16"/>
      <c r="AD87" s="16"/>
      <c r="AE87" s="16"/>
      <c r="AF87" s="16"/>
      <c r="AG87" s="16"/>
      <c r="AH87" s="16"/>
      <c r="AI87" s="16"/>
      <c r="AJ87" s="16"/>
      <c r="AK87" s="16"/>
    </row>
    <row r="88" spans="1:37" ht="30" hidden="1" customHeight="1" x14ac:dyDescent="0.2">
      <c r="A88" s="24">
        <v>2</v>
      </c>
      <c r="B88" s="65" t="s">
        <v>173</v>
      </c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>
        <v>0</v>
      </c>
      <c r="R88" s="28"/>
      <c r="S88" s="28">
        <v>100</v>
      </c>
      <c r="T88" s="28">
        <v>3000</v>
      </c>
      <c r="U88" s="28">
        <v>100</v>
      </c>
      <c r="V88" s="28">
        <v>3000</v>
      </c>
      <c r="W88" s="28">
        <v>100</v>
      </c>
      <c r="X88" s="28">
        <v>3000</v>
      </c>
      <c r="Y88" s="28">
        <v>100</v>
      </c>
      <c r="Z88" s="28">
        <v>3000</v>
      </c>
      <c r="AA88" s="24" t="s">
        <v>29</v>
      </c>
      <c r="AB88" s="16" t="s">
        <v>174</v>
      </c>
      <c r="AC88" s="16"/>
      <c r="AD88" s="16"/>
      <c r="AE88" s="16"/>
      <c r="AF88" s="16"/>
      <c r="AG88" s="16"/>
      <c r="AH88" s="16"/>
      <c r="AI88" s="16"/>
      <c r="AJ88" s="16"/>
      <c r="AK88" s="16"/>
    </row>
    <row r="89" spans="1:37" ht="30" hidden="1" customHeight="1" x14ac:dyDescent="0.2">
      <c r="A89" s="24">
        <v>3</v>
      </c>
      <c r="B89" s="25" t="s">
        <v>175</v>
      </c>
      <c r="C89" s="28"/>
      <c r="D89" s="28"/>
      <c r="E89" s="28"/>
      <c r="F89" s="28"/>
      <c r="G89" s="28"/>
      <c r="H89" s="28"/>
      <c r="I89" s="28">
        <v>0</v>
      </c>
      <c r="J89" s="28"/>
      <c r="K89" s="28">
        <v>0</v>
      </c>
      <c r="L89" s="28"/>
      <c r="M89" s="28">
        <v>0</v>
      </c>
      <c r="N89" s="28"/>
      <c r="O89" s="28">
        <v>100</v>
      </c>
      <c r="P89" s="28">
        <v>3265</v>
      </c>
      <c r="Q89" s="28">
        <v>100</v>
      </c>
      <c r="R89" s="28">
        <v>3265</v>
      </c>
      <c r="S89" s="28">
        <v>100</v>
      </c>
      <c r="T89" s="28">
        <v>3265</v>
      </c>
      <c r="U89" s="28">
        <v>100</v>
      </c>
      <c r="V89" s="28">
        <v>3265</v>
      </c>
      <c r="W89" s="28">
        <v>100</v>
      </c>
      <c r="X89" s="28">
        <v>3265</v>
      </c>
      <c r="Y89" s="28">
        <v>100</v>
      </c>
      <c r="Z89" s="28">
        <v>3265</v>
      </c>
      <c r="AA89" s="24" t="s">
        <v>29</v>
      </c>
      <c r="AB89" s="16" t="s">
        <v>176</v>
      </c>
      <c r="AC89" s="16"/>
      <c r="AD89" s="16"/>
      <c r="AE89" s="16"/>
      <c r="AF89" s="16"/>
      <c r="AG89" s="16"/>
      <c r="AH89" s="16"/>
      <c r="AI89" s="16"/>
      <c r="AJ89" s="16"/>
      <c r="AK89" s="16"/>
    </row>
    <row r="90" spans="1:37" ht="33" hidden="1" customHeight="1" x14ac:dyDescent="0.2">
      <c r="A90" s="187"/>
      <c r="B90" s="181"/>
      <c r="C90" s="41">
        <f>(SUM(C87:C89)/3)/100</f>
        <v>0</v>
      </c>
      <c r="D90" s="42">
        <f>SUM(D87:D89)</f>
        <v>0</v>
      </c>
      <c r="E90" s="41">
        <f>(SUM(E87:E89)/3)/100</f>
        <v>0</v>
      </c>
      <c r="F90" s="42">
        <f>SUM(F87:F89)</f>
        <v>0</v>
      </c>
      <c r="G90" s="41">
        <f>(SUM(G87:G89)/3)/100</f>
        <v>0</v>
      </c>
      <c r="H90" s="42">
        <f>SUM(H87:H89)</f>
        <v>0</v>
      </c>
      <c r="I90" s="41">
        <f>(SUM(I87:I89)/3)/100</f>
        <v>0</v>
      </c>
      <c r="J90" s="42">
        <f>SUM(J87:J89)</f>
        <v>0</v>
      </c>
      <c r="K90" s="41">
        <f>(SUM(K87:K89)/3)/100</f>
        <v>0</v>
      </c>
      <c r="L90" s="42">
        <f>SUM(L87:L89)</f>
        <v>0</v>
      </c>
      <c r="M90" s="41">
        <f>(SUM(M87:M89)/3)/100</f>
        <v>0</v>
      </c>
      <c r="N90" s="42">
        <f>SUM(N87:N89)</f>
        <v>0</v>
      </c>
      <c r="O90" s="41">
        <f>(SUM(O87:O89)/3)/100</f>
        <v>0.33333333333333337</v>
      </c>
      <c r="P90" s="42">
        <f>SUM(P87:P89)</f>
        <v>3265</v>
      </c>
      <c r="Q90" s="41">
        <f>(SUM(Q87:Q89)/3)/100</f>
        <v>0.33333333333333337</v>
      </c>
      <c r="R90" s="42">
        <f>SUM(R87:R89)</f>
        <v>3265</v>
      </c>
      <c r="S90" s="41">
        <f>(SUM(S87:S89)/3)/100</f>
        <v>0.66666666666666674</v>
      </c>
      <c r="T90" s="42">
        <f>SUM(T87:T89)</f>
        <v>6265</v>
      </c>
      <c r="U90" s="41">
        <f>(SUM(U87:U89)/3)/100</f>
        <v>1</v>
      </c>
      <c r="V90" s="42">
        <f>SUM(V87:V89)</f>
        <v>9465</v>
      </c>
      <c r="W90" s="41">
        <f>(SUM(W87:W89)/3)/100</f>
        <v>1</v>
      </c>
      <c r="X90" s="42">
        <f>SUM(X87:X89)</f>
        <v>9465</v>
      </c>
      <c r="Y90" s="44">
        <f>(SUM(Y87:Y89)/3)/100</f>
        <v>1</v>
      </c>
      <c r="Z90" s="45">
        <f>SUM(Z87:Z89)</f>
        <v>9465</v>
      </c>
      <c r="AA90" s="10"/>
      <c r="AB90" s="16"/>
      <c r="AC90" s="16"/>
      <c r="AD90" s="16"/>
      <c r="AE90" s="16"/>
      <c r="AF90" s="16"/>
      <c r="AG90" s="16"/>
      <c r="AH90" s="16"/>
      <c r="AI90" s="16"/>
      <c r="AJ90" s="16"/>
      <c r="AK90" s="16"/>
    </row>
    <row r="91" spans="1:37" ht="45.75" customHeight="1" x14ac:dyDescent="0.2">
      <c r="A91" s="17" t="s">
        <v>177</v>
      </c>
      <c r="B91" s="19" t="s">
        <v>178</v>
      </c>
      <c r="C91" s="185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6"/>
      <c r="AC91" s="16"/>
      <c r="AD91" s="16"/>
      <c r="AE91" s="16"/>
      <c r="AF91" s="16"/>
      <c r="AG91" s="16"/>
      <c r="AH91" s="16"/>
      <c r="AI91" s="16"/>
      <c r="AJ91" s="16"/>
      <c r="AK91" s="16"/>
    </row>
    <row r="92" spans="1:37" ht="33.75" customHeight="1" x14ac:dyDescent="0.2">
      <c r="A92" s="21" t="s">
        <v>26</v>
      </c>
      <c r="B92" s="22" t="s">
        <v>179</v>
      </c>
      <c r="C92" s="186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6"/>
      <c r="AC92" s="16"/>
      <c r="AD92" s="16"/>
      <c r="AE92" s="16"/>
      <c r="AF92" s="16"/>
      <c r="AG92" s="16"/>
      <c r="AH92" s="16"/>
      <c r="AI92" s="16"/>
      <c r="AJ92" s="16"/>
      <c r="AK92" s="16"/>
    </row>
    <row r="93" spans="1:37" ht="56.25" customHeight="1" x14ac:dyDescent="0.25">
      <c r="A93" s="24">
        <v>1</v>
      </c>
      <c r="B93" s="67" t="s">
        <v>180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>
        <v>0</v>
      </c>
      <c r="T93" s="28"/>
      <c r="U93" s="28">
        <v>7</v>
      </c>
      <c r="V93" s="28"/>
      <c r="W93" s="28">
        <v>45.94</v>
      </c>
      <c r="X93" s="28"/>
      <c r="Y93" s="28">
        <v>100</v>
      </c>
      <c r="Z93" s="28">
        <v>32.9</v>
      </c>
      <c r="AA93" s="24" t="s">
        <v>29</v>
      </c>
      <c r="AB93" s="16"/>
      <c r="AC93" s="16" t="s">
        <v>181</v>
      </c>
      <c r="AD93" s="16"/>
      <c r="AE93" s="16"/>
      <c r="AF93" s="16"/>
      <c r="AG93" s="16"/>
      <c r="AH93" s="16"/>
      <c r="AI93" s="16"/>
      <c r="AJ93" s="16"/>
      <c r="AK93" s="16"/>
    </row>
    <row r="94" spans="1:37" ht="46.5" customHeight="1" x14ac:dyDescent="0.25">
      <c r="A94" s="24">
        <v>2</v>
      </c>
      <c r="B94" s="67" t="s">
        <v>182</v>
      </c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>
        <v>0</v>
      </c>
      <c r="N94" s="28"/>
      <c r="O94" s="28">
        <v>71</v>
      </c>
      <c r="P94" s="28"/>
      <c r="Q94" s="28">
        <v>100</v>
      </c>
      <c r="R94" s="28">
        <v>165</v>
      </c>
      <c r="S94" s="28">
        <v>100</v>
      </c>
      <c r="T94" s="28">
        <v>165</v>
      </c>
      <c r="U94" s="28">
        <v>100</v>
      </c>
      <c r="V94" s="28">
        <v>165</v>
      </c>
      <c r="W94" s="28">
        <v>100</v>
      </c>
      <c r="X94" s="28">
        <v>165</v>
      </c>
      <c r="Y94" s="28">
        <v>100</v>
      </c>
      <c r="Z94" s="28">
        <v>165</v>
      </c>
      <c r="AA94" s="24" t="s">
        <v>29</v>
      </c>
      <c r="AB94" s="16" t="s">
        <v>183</v>
      </c>
      <c r="AC94" s="16" t="s">
        <v>184</v>
      </c>
      <c r="AD94" s="16"/>
      <c r="AE94" s="16"/>
      <c r="AF94" s="16"/>
      <c r="AG94" s="16"/>
      <c r="AH94" s="16"/>
      <c r="AI94" s="16"/>
      <c r="AJ94" s="16"/>
      <c r="AK94" s="16"/>
    </row>
    <row r="95" spans="1:37" ht="30" customHeight="1" x14ac:dyDescent="0.25">
      <c r="A95" s="31">
        <v>3</v>
      </c>
      <c r="B95" s="68" t="s">
        <v>185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69">
        <v>0</v>
      </c>
      <c r="X95" s="34"/>
      <c r="Y95" s="34">
        <v>100</v>
      </c>
      <c r="Z95" s="34">
        <v>179.75</v>
      </c>
      <c r="AA95" s="24" t="s">
        <v>29</v>
      </c>
      <c r="AB95" s="16"/>
      <c r="AC95" s="16"/>
      <c r="AD95" s="16"/>
      <c r="AE95" s="16"/>
      <c r="AF95" s="16"/>
      <c r="AG95" s="16"/>
      <c r="AH95" s="16"/>
      <c r="AI95" s="16"/>
      <c r="AJ95" s="16"/>
      <c r="AK95" s="16"/>
    </row>
    <row r="96" spans="1:37" ht="30" customHeight="1" x14ac:dyDescent="0.25">
      <c r="A96" s="31">
        <v>4</v>
      </c>
      <c r="B96" s="68" t="s">
        <v>186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69">
        <v>88.217114300000006</v>
      </c>
      <c r="X96" s="34"/>
      <c r="Y96" s="34">
        <v>100</v>
      </c>
      <c r="Z96" s="34">
        <v>251</v>
      </c>
      <c r="AA96" s="24" t="s">
        <v>29</v>
      </c>
      <c r="AB96" s="16"/>
      <c r="AC96" s="16" t="s">
        <v>187</v>
      </c>
      <c r="AD96" s="16"/>
      <c r="AE96" s="16"/>
      <c r="AF96" s="16"/>
      <c r="AG96" s="16"/>
      <c r="AH96" s="16"/>
      <c r="AI96" s="16"/>
      <c r="AJ96" s="16"/>
      <c r="AK96" s="16"/>
    </row>
    <row r="97" spans="1:37" ht="30" customHeight="1" x14ac:dyDescent="0.25">
      <c r="A97" s="31">
        <v>5</v>
      </c>
      <c r="B97" s="70" t="s">
        <v>188</v>
      </c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>
        <v>3.26</v>
      </c>
      <c r="Z97" s="54">
        <v>0</v>
      </c>
      <c r="AA97" s="55" t="s">
        <v>152</v>
      </c>
      <c r="AB97" s="16"/>
      <c r="AC97" s="16" t="s">
        <v>189</v>
      </c>
      <c r="AD97" s="16"/>
      <c r="AE97" s="16"/>
      <c r="AF97" s="16"/>
      <c r="AG97" s="16"/>
      <c r="AH97" s="16"/>
      <c r="AI97" s="16"/>
      <c r="AJ97" s="16"/>
      <c r="AK97" s="16"/>
    </row>
    <row r="98" spans="1:37" ht="33" customHeight="1" x14ac:dyDescent="0.2">
      <c r="A98" s="187"/>
      <c r="B98" s="181"/>
      <c r="C98" s="41">
        <f>(SUM(C93:C94)/2)/100</f>
        <v>0</v>
      </c>
      <c r="D98" s="42">
        <f>SUM(D93:D94)</f>
        <v>0</v>
      </c>
      <c r="E98" s="41">
        <f>(SUM(E93:E94)/2)/100</f>
        <v>0</v>
      </c>
      <c r="F98" s="42">
        <f>SUM(F93:F94)</f>
        <v>0</v>
      </c>
      <c r="G98" s="41">
        <f>(SUM(G93:G94)/2)/100</f>
        <v>0</v>
      </c>
      <c r="H98" s="42">
        <f>SUM(H93:H94)</f>
        <v>0</v>
      </c>
      <c r="I98" s="41">
        <f>(SUM(I93:I94)/2)/100</f>
        <v>0</v>
      </c>
      <c r="J98" s="42">
        <f>SUM(J93:J94)</f>
        <v>0</v>
      </c>
      <c r="K98" s="41">
        <f>(SUM(K93:K94)/2)/100</f>
        <v>0</v>
      </c>
      <c r="L98" s="42">
        <f>SUM(L93:L94)</f>
        <v>0</v>
      </c>
      <c r="M98" s="41">
        <f>(SUM(M93:M94)/2)/100</f>
        <v>0</v>
      </c>
      <c r="N98" s="42">
        <f>SUM(N93:N94)</f>
        <v>0</v>
      </c>
      <c r="O98" s="41">
        <f>(SUM(O93:O94)/2)/100</f>
        <v>0.35499999999999998</v>
      </c>
      <c r="P98" s="42">
        <f>SUM(P93:P94)</f>
        <v>0</v>
      </c>
      <c r="Q98" s="41">
        <f>(SUM(Q93:Q94)/2)/100</f>
        <v>0.5</v>
      </c>
      <c r="R98" s="42">
        <f>SUM(R93:R94)</f>
        <v>165</v>
      </c>
      <c r="S98" s="41">
        <f>(SUM(S93:S94)/2)/100</f>
        <v>0.5</v>
      </c>
      <c r="T98" s="42">
        <f>SUM(T93:T94)</f>
        <v>165</v>
      </c>
      <c r="U98" s="41">
        <f>(SUM(U93:U97)/5)/100</f>
        <v>0.214</v>
      </c>
      <c r="V98" s="42">
        <f>SUM(V93:V97)</f>
        <v>165</v>
      </c>
      <c r="W98" s="41">
        <f>(SUM(W93:W97)/5)/100</f>
        <v>0.46831422859999994</v>
      </c>
      <c r="X98" s="42">
        <f>SUM(X93:X97)</f>
        <v>165</v>
      </c>
      <c r="Y98" s="44">
        <f>(SUM(Y93:Y97)/5)/100</f>
        <v>0.80652000000000001</v>
      </c>
      <c r="Z98" s="45">
        <f>SUM(Z93:Z97)</f>
        <v>628.65</v>
      </c>
      <c r="AA98" s="10"/>
      <c r="AB98" s="16"/>
      <c r="AC98" s="16"/>
      <c r="AD98" s="16">
        <f>Z98-165</f>
        <v>463.65</v>
      </c>
      <c r="AE98" s="16"/>
      <c r="AF98" s="16"/>
      <c r="AG98" s="16"/>
      <c r="AH98" s="16"/>
      <c r="AI98" s="16"/>
      <c r="AJ98" s="16"/>
      <c r="AK98" s="16"/>
    </row>
    <row r="99" spans="1:37" ht="33.75" customHeight="1" x14ac:dyDescent="0.2">
      <c r="A99" s="21" t="s">
        <v>95</v>
      </c>
      <c r="B99" s="22" t="s">
        <v>190</v>
      </c>
      <c r="C99" s="186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6"/>
      <c r="AC99" s="16"/>
      <c r="AD99" s="16"/>
      <c r="AE99" s="16"/>
      <c r="AF99" s="16"/>
      <c r="AG99" s="16"/>
      <c r="AH99" s="16"/>
      <c r="AI99" s="16"/>
      <c r="AJ99" s="16"/>
      <c r="AK99" s="16"/>
    </row>
    <row r="100" spans="1:37" ht="30" customHeight="1" x14ac:dyDescent="0.25">
      <c r="A100" s="24">
        <v>1</v>
      </c>
      <c r="B100" s="67" t="s">
        <v>191</v>
      </c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>
        <v>0.75</v>
      </c>
      <c r="R100" s="28"/>
      <c r="S100" s="28">
        <v>13</v>
      </c>
      <c r="T100" s="28"/>
      <c r="U100" s="28">
        <v>42</v>
      </c>
      <c r="V100" s="28"/>
      <c r="W100" s="28">
        <v>93.2</v>
      </c>
      <c r="X100" s="28"/>
      <c r="Y100" s="28">
        <v>100</v>
      </c>
      <c r="Z100" s="28">
        <v>1</v>
      </c>
      <c r="AA100" s="24" t="s">
        <v>29</v>
      </c>
      <c r="AB100" s="16" t="s">
        <v>192</v>
      </c>
      <c r="AC100" s="16" t="s">
        <v>193</v>
      </c>
      <c r="AD100" s="16"/>
      <c r="AE100" s="16"/>
      <c r="AF100" s="16"/>
      <c r="AG100" s="16"/>
      <c r="AH100" s="16"/>
      <c r="AI100" s="16"/>
      <c r="AJ100" s="16"/>
      <c r="AK100" s="16"/>
    </row>
    <row r="101" spans="1:37" ht="33" customHeight="1" x14ac:dyDescent="0.2">
      <c r="A101" s="187"/>
      <c r="B101" s="181"/>
      <c r="C101" s="41">
        <f>C100/100</f>
        <v>0</v>
      </c>
      <c r="D101" s="42">
        <f>D100</f>
        <v>0</v>
      </c>
      <c r="E101" s="41">
        <f>E100/100</f>
        <v>0</v>
      </c>
      <c r="F101" s="42">
        <f>F100</f>
        <v>0</v>
      </c>
      <c r="G101" s="41">
        <f>G100/100</f>
        <v>0</v>
      </c>
      <c r="H101" s="42">
        <f>H100</f>
        <v>0</v>
      </c>
      <c r="I101" s="41">
        <f>I100/100</f>
        <v>0</v>
      </c>
      <c r="J101" s="42">
        <f>J100</f>
        <v>0</v>
      </c>
      <c r="K101" s="41">
        <f>K100/100</f>
        <v>0</v>
      </c>
      <c r="L101" s="42">
        <f>L100</f>
        <v>0</v>
      </c>
      <c r="M101" s="41">
        <f>M100/100</f>
        <v>0</v>
      </c>
      <c r="N101" s="42">
        <f>N100</f>
        <v>0</v>
      </c>
      <c r="O101" s="41">
        <f>O100/100</f>
        <v>0</v>
      </c>
      <c r="P101" s="42">
        <f>P100</f>
        <v>0</v>
      </c>
      <c r="Q101" s="41">
        <f>Q100/100</f>
        <v>7.4999999999999997E-3</v>
      </c>
      <c r="R101" s="42">
        <f>R100</f>
        <v>0</v>
      </c>
      <c r="S101" s="41">
        <f>S100/100</f>
        <v>0.13</v>
      </c>
      <c r="T101" s="42">
        <f>T100</f>
        <v>0</v>
      </c>
      <c r="U101" s="41">
        <f>U100/100</f>
        <v>0.42</v>
      </c>
      <c r="V101" s="42">
        <f>V100</f>
        <v>0</v>
      </c>
      <c r="W101" s="41">
        <f>W100/100</f>
        <v>0.93200000000000005</v>
      </c>
      <c r="X101" s="42">
        <f>X100</f>
        <v>0</v>
      </c>
      <c r="Y101" s="44">
        <f>Y100/100</f>
        <v>1</v>
      </c>
      <c r="Z101" s="45">
        <f>Z100</f>
        <v>1</v>
      </c>
      <c r="AA101" s="10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</row>
    <row r="102" spans="1:37" ht="33.75" customHeight="1" x14ac:dyDescent="0.2">
      <c r="A102" s="21" t="s">
        <v>169</v>
      </c>
      <c r="B102" s="22" t="s">
        <v>194</v>
      </c>
      <c r="C102" s="186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</row>
    <row r="103" spans="1:37" ht="30" customHeight="1" x14ac:dyDescent="0.2">
      <c r="A103" s="24">
        <v>1</v>
      </c>
      <c r="B103" s="25" t="s">
        <v>195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>
        <v>11.27</v>
      </c>
      <c r="P103" s="28"/>
      <c r="Q103" s="28">
        <v>30</v>
      </c>
      <c r="R103" s="28"/>
      <c r="S103" s="28">
        <v>63.08</v>
      </c>
      <c r="T103" s="28"/>
      <c r="U103" s="28">
        <v>100</v>
      </c>
      <c r="V103" s="28">
        <v>219</v>
      </c>
      <c r="W103" s="28">
        <v>100</v>
      </c>
      <c r="X103" s="28">
        <v>219</v>
      </c>
      <c r="Y103" s="28">
        <v>100</v>
      </c>
      <c r="Z103" s="28">
        <v>219</v>
      </c>
      <c r="AA103" s="24" t="s">
        <v>29</v>
      </c>
      <c r="AB103" s="16" t="s">
        <v>196</v>
      </c>
      <c r="AC103" s="16" t="s">
        <v>197</v>
      </c>
      <c r="AD103" s="16"/>
      <c r="AE103" s="16"/>
      <c r="AF103" s="16"/>
      <c r="AG103" s="16"/>
      <c r="AH103" s="16"/>
      <c r="AI103" s="16"/>
      <c r="AJ103" s="16"/>
      <c r="AK103" s="16"/>
    </row>
    <row r="104" spans="1:37" ht="33" customHeight="1" x14ac:dyDescent="0.2">
      <c r="A104" s="187"/>
      <c r="B104" s="181"/>
      <c r="C104" s="41">
        <f>C103/100</f>
        <v>0</v>
      </c>
      <c r="D104" s="42">
        <f>D103</f>
        <v>0</v>
      </c>
      <c r="E104" s="41">
        <f>E103/100</f>
        <v>0</v>
      </c>
      <c r="F104" s="42">
        <f>F103</f>
        <v>0</v>
      </c>
      <c r="G104" s="41">
        <f>G103/100</f>
        <v>0</v>
      </c>
      <c r="H104" s="42">
        <f>H103</f>
        <v>0</v>
      </c>
      <c r="I104" s="41">
        <f>I103/100</f>
        <v>0</v>
      </c>
      <c r="J104" s="42">
        <f>J103</f>
        <v>0</v>
      </c>
      <c r="K104" s="41">
        <f>K103/100</f>
        <v>0</v>
      </c>
      <c r="L104" s="42">
        <f>L103</f>
        <v>0</v>
      </c>
      <c r="M104" s="41">
        <f>M103/100</f>
        <v>0</v>
      </c>
      <c r="N104" s="42">
        <f>N103</f>
        <v>0</v>
      </c>
      <c r="O104" s="41">
        <f>O103/100</f>
        <v>0.11269999999999999</v>
      </c>
      <c r="P104" s="42">
        <f>P103</f>
        <v>0</v>
      </c>
      <c r="Q104" s="41">
        <f>Q103/100</f>
        <v>0.3</v>
      </c>
      <c r="R104" s="42">
        <f>R103</f>
        <v>0</v>
      </c>
      <c r="S104" s="41">
        <f>S103/100</f>
        <v>0.63080000000000003</v>
      </c>
      <c r="T104" s="42">
        <f>T103</f>
        <v>0</v>
      </c>
      <c r="U104" s="41">
        <f>U103/100</f>
        <v>1</v>
      </c>
      <c r="V104" s="42">
        <f>V103</f>
        <v>219</v>
      </c>
      <c r="W104" s="41">
        <f>W103/100</f>
        <v>1</v>
      </c>
      <c r="X104" s="42">
        <f>X103</f>
        <v>219</v>
      </c>
      <c r="Y104" s="44">
        <f>Y103/100</f>
        <v>1</v>
      </c>
      <c r="Z104" s="45">
        <f>Z103</f>
        <v>219</v>
      </c>
      <c r="AA104" s="10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</row>
    <row r="105" spans="1:37" ht="33.75" customHeight="1" x14ac:dyDescent="0.2">
      <c r="A105" s="21" t="s">
        <v>198</v>
      </c>
      <c r="B105" s="22" t="s">
        <v>199</v>
      </c>
      <c r="C105" s="186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</row>
    <row r="106" spans="1:37" ht="30" customHeight="1" x14ac:dyDescent="0.2">
      <c r="A106" s="24">
        <v>1</v>
      </c>
      <c r="B106" s="25" t="s">
        <v>200</v>
      </c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>
        <v>63</v>
      </c>
      <c r="N106" s="28"/>
      <c r="O106" s="28">
        <v>100</v>
      </c>
      <c r="P106" s="28">
        <v>259</v>
      </c>
      <c r="Q106" s="28">
        <v>100</v>
      </c>
      <c r="R106" s="28">
        <v>259</v>
      </c>
      <c r="S106" s="28">
        <v>100</v>
      </c>
      <c r="T106" s="28">
        <v>259</v>
      </c>
      <c r="U106" s="28">
        <v>100</v>
      </c>
      <c r="V106" s="28">
        <v>259</v>
      </c>
      <c r="W106" s="28">
        <v>100</v>
      </c>
      <c r="X106" s="28">
        <v>259</v>
      </c>
      <c r="Y106" s="28">
        <v>100</v>
      </c>
      <c r="Z106" s="28">
        <v>259</v>
      </c>
      <c r="AA106" s="24" t="s">
        <v>29</v>
      </c>
      <c r="AB106" s="16" t="s">
        <v>201</v>
      </c>
      <c r="AC106" s="16"/>
      <c r="AD106" s="16"/>
      <c r="AE106" s="16"/>
      <c r="AF106" s="16"/>
      <c r="AG106" s="16"/>
      <c r="AH106" s="16"/>
      <c r="AI106" s="16"/>
      <c r="AJ106" s="16"/>
      <c r="AK106" s="16"/>
    </row>
    <row r="107" spans="1:37" ht="30" customHeight="1" x14ac:dyDescent="0.2">
      <c r="A107" s="24">
        <v>2</v>
      </c>
      <c r="B107" s="25" t="s">
        <v>202</v>
      </c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>
        <v>0</v>
      </c>
      <c r="N107" s="28"/>
      <c r="O107" s="28">
        <v>80.28</v>
      </c>
      <c r="P107" s="28"/>
      <c r="Q107" s="28">
        <v>100</v>
      </c>
      <c r="R107" s="28">
        <v>402.5</v>
      </c>
      <c r="S107" s="28">
        <v>100</v>
      </c>
      <c r="T107" s="28">
        <v>402.5</v>
      </c>
      <c r="U107" s="28">
        <v>100</v>
      </c>
      <c r="V107" s="28">
        <v>402.5</v>
      </c>
      <c r="W107" s="28">
        <v>100</v>
      </c>
      <c r="X107" s="28">
        <v>402.5</v>
      </c>
      <c r="Y107" s="28">
        <v>100</v>
      </c>
      <c r="Z107" s="28">
        <v>402.5</v>
      </c>
      <c r="AA107" s="24" t="s">
        <v>29</v>
      </c>
      <c r="AB107" s="29" t="s">
        <v>203</v>
      </c>
      <c r="AC107" s="16" t="s">
        <v>47</v>
      </c>
      <c r="AD107" s="16"/>
      <c r="AE107" s="16"/>
      <c r="AF107" s="16"/>
      <c r="AG107" s="16"/>
      <c r="AH107" s="16"/>
      <c r="AI107" s="16"/>
      <c r="AJ107" s="16"/>
      <c r="AK107" s="16"/>
    </row>
    <row r="108" spans="1:37" ht="30" customHeight="1" x14ac:dyDescent="0.2">
      <c r="A108" s="24">
        <v>3</v>
      </c>
      <c r="B108" s="25" t="s">
        <v>204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>
        <v>0</v>
      </c>
      <c r="N108" s="28"/>
      <c r="O108" s="28">
        <v>15</v>
      </c>
      <c r="P108" s="28"/>
      <c r="Q108" s="28">
        <v>99</v>
      </c>
      <c r="R108" s="28"/>
      <c r="S108" s="28">
        <v>100</v>
      </c>
      <c r="T108" s="28">
        <v>105.8</v>
      </c>
      <c r="U108" s="28">
        <v>100</v>
      </c>
      <c r="V108" s="28">
        <v>105.8</v>
      </c>
      <c r="W108" s="28">
        <v>100</v>
      </c>
      <c r="X108" s="28">
        <v>105.8</v>
      </c>
      <c r="Y108" s="28">
        <v>100</v>
      </c>
      <c r="Z108" s="28">
        <v>105.8</v>
      </c>
      <c r="AA108" s="24" t="s">
        <v>29</v>
      </c>
      <c r="AB108" s="16" t="s">
        <v>205</v>
      </c>
      <c r="AC108" s="16"/>
      <c r="AD108" s="16"/>
      <c r="AE108" s="16"/>
      <c r="AF108" s="16"/>
      <c r="AG108" s="16"/>
      <c r="AH108" s="16"/>
      <c r="AI108" s="16"/>
      <c r="AJ108" s="16"/>
      <c r="AK108" s="16"/>
    </row>
    <row r="109" spans="1:37" ht="30" customHeight="1" x14ac:dyDescent="0.2">
      <c r="A109" s="24">
        <v>4</v>
      </c>
      <c r="B109" s="25" t="s">
        <v>206</v>
      </c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>
        <v>30</v>
      </c>
      <c r="R109" s="28"/>
      <c r="S109" s="28">
        <v>100</v>
      </c>
      <c r="T109" s="28">
        <v>99.14</v>
      </c>
      <c r="U109" s="28">
        <v>100</v>
      </c>
      <c r="V109" s="28">
        <v>99.14</v>
      </c>
      <c r="W109" s="28">
        <v>100</v>
      </c>
      <c r="X109" s="28">
        <v>99.14</v>
      </c>
      <c r="Y109" s="28">
        <v>100</v>
      </c>
      <c r="Z109" s="28">
        <v>99.14</v>
      </c>
      <c r="AA109" s="24" t="s">
        <v>29</v>
      </c>
      <c r="AB109" s="16" t="s">
        <v>207</v>
      </c>
      <c r="AC109" s="16"/>
      <c r="AD109" s="16"/>
      <c r="AE109" s="16"/>
      <c r="AF109" s="16"/>
      <c r="AG109" s="16"/>
      <c r="AH109" s="16"/>
      <c r="AI109" s="16"/>
      <c r="AJ109" s="16"/>
      <c r="AK109" s="16"/>
    </row>
    <row r="110" spans="1:37" ht="30" customHeight="1" x14ac:dyDescent="0.2">
      <c r="A110" s="24">
        <v>5</v>
      </c>
      <c r="B110" s="25" t="s">
        <v>208</v>
      </c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>
        <v>2.75</v>
      </c>
      <c r="P110" s="28"/>
      <c r="Q110" s="28">
        <v>50</v>
      </c>
      <c r="R110" s="28"/>
      <c r="S110" s="28">
        <v>100</v>
      </c>
      <c r="T110" s="28">
        <v>54.2</v>
      </c>
      <c r="U110" s="28">
        <v>100</v>
      </c>
      <c r="V110" s="28">
        <v>54.2</v>
      </c>
      <c r="W110" s="28">
        <v>100</v>
      </c>
      <c r="X110" s="28">
        <v>54.2</v>
      </c>
      <c r="Y110" s="28">
        <v>100</v>
      </c>
      <c r="Z110" s="28">
        <v>54.2</v>
      </c>
      <c r="AA110" s="24" t="s">
        <v>29</v>
      </c>
      <c r="AB110" s="16" t="s">
        <v>209</v>
      </c>
      <c r="AC110" s="16"/>
      <c r="AD110" s="16"/>
      <c r="AE110" s="16"/>
      <c r="AF110" s="16"/>
      <c r="AG110" s="16"/>
      <c r="AH110" s="16"/>
      <c r="AI110" s="16"/>
      <c r="AJ110" s="16"/>
      <c r="AK110" s="16"/>
    </row>
    <row r="111" spans="1:37" ht="30" customHeight="1" x14ac:dyDescent="0.2">
      <c r="A111" s="24">
        <v>6</v>
      </c>
      <c r="B111" s="25" t="s">
        <v>210</v>
      </c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>
        <v>0</v>
      </c>
      <c r="N111" s="28"/>
      <c r="O111" s="28">
        <v>28.72</v>
      </c>
      <c r="P111" s="28"/>
      <c r="Q111" s="28">
        <v>100</v>
      </c>
      <c r="R111" s="28">
        <v>235.65</v>
      </c>
      <c r="S111" s="28">
        <v>100</v>
      </c>
      <c r="T111" s="28">
        <v>235.65</v>
      </c>
      <c r="U111" s="28">
        <v>100</v>
      </c>
      <c r="V111" s="28">
        <v>235.65</v>
      </c>
      <c r="W111" s="28">
        <v>100</v>
      </c>
      <c r="X111" s="28">
        <v>235.65</v>
      </c>
      <c r="Y111" s="28">
        <v>100</v>
      </c>
      <c r="Z111" s="28">
        <v>235.65</v>
      </c>
      <c r="AA111" s="24" t="s">
        <v>29</v>
      </c>
      <c r="AB111" s="29" t="s">
        <v>211</v>
      </c>
      <c r="AC111" s="16"/>
      <c r="AD111" s="16"/>
      <c r="AE111" s="16"/>
      <c r="AF111" s="16"/>
      <c r="AG111" s="16"/>
      <c r="AH111" s="16"/>
      <c r="AI111" s="16"/>
      <c r="AJ111" s="16"/>
      <c r="AK111" s="16"/>
    </row>
    <row r="112" spans="1:37" ht="33" customHeight="1" x14ac:dyDescent="0.2">
      <c r="A112" s="187"/>
      <c r="B112" s="181"/>
      <c r="C112" s="41">
        <f>(SUM(C106:C111)/6)/100</f>
        <v>0</v>
      </c>
      <c r="D112" s="42">
        <f>SUM(D106:D111)</f>
        <v>0</v>
      </c>
      <c r="E112" s="41">
        <f>(SUM(E106:E111)/6)/100</f>
        <v>0</v>
      </c>
      <c r="F112" s="42">
        <f>SUM(F106:F111)</f>
        <v>0</v>
      </c>
      <c r="G112" s="41">
        <f>(SUM(G106:G111)/6)/100</f>
        <v>0</v>
      </c>
      <c r="H112" s="42">
        <f>SUM(H106:H111)</f>
        <v>0</v>
      </c>
      <c r="I112" s="41">
        <f>(SUM(I106:I111)/6)/100</f>
        <v>0</v>
      </c>
      <c r="J112" s="42">
        <f>SUM(J106:J111)</f>
        <v>0</v>
      </c>
      <c r="K112" s="41">
        <f>(SUM(K106:K111)/6)/100</f>
        <v>0</v>
      </c>
      <c r="L112" s="42">
        <f>SUM(L106:L111)</f>
        <v>0</v>
      </c>
      <c r="M112" s="41">
        <f>(SUM(M106:M111)/6)/100</f>
        <v>0.105</v>
      </c>
      <c r="N112" s="42">
        <f>SUM(N106:N111)</f>
        <v>0</v>
      </c>
      <c r="O112" s="41">
        <f>(SUM(O106:O111)/6)/100</f>
        <v>0.37791666666666662</v>
      </c>
      <c r="P112" s="42">
        <f>SUM(P106:P111)</f>
        <v>259</v>
      </c>
      <c r="Q112" s="41">
        <f>(SUM(Q106:Q111)/6)/100</f>
        <v>0.79833333333333334</v>
      </c>
      <c r="R112" s="42">
        <f>SUM(R106:R111)</f>
        <v>897.15</v>
      </c>
      <c r="S112" s="41">
        <f>(SUM(S106:S111)/6)/100</f>
        <v>1</v>
      </c>
      <c r="T112" s="42">
        <f>SUM(T106:T111)</f>
        <v>1156.29</v>
      </c>
      <c r="U112" s="41">
        <f>(SUM(U106:U111)/6)/100</f>
        <v>1</v>
      </c>
      <c r="V112" s="42">
        <f>SUM(V106:V111)</f>
        <v>1156.29</v>
      </c>
      <c r="W112" s="41">
        <f>(SUM(W106:W111)/6)/100</f>
        <v>1</v>
      </c>
      <c r="X112" s="42">
        <f>SUM(X106:X111)</f>
        <v>1156.29</v>
      </c>
      <c r="Y112" s="44">
        <f>(SUM(Y106:Y111)/6)/100</f>
        <v>1</v>
      </c>
      <c r="Z112" s="45">
        <f>SUM(Z106:Z111)</f>
        <v>1156.29</v>
      </c>
      <c r="AA112" s="10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</row>
    <row r="113" spans="1:37" ht="33.75" customHeight="1" x14ac:dyDescent="0.2">
      <c r="A113" s="21" t="s">
        <v>212</v>
      </c>
      <c r="B113" s="22" t="s">
        <v>213</v>
      </c>
      <c r="C113" s="186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</row>
    <row r="114" spans="1:37" ht="30" customHeight="1" x14ac:dyDescent="0.2">
      <c r="A114" s="24">
        <v>1</v>
      </c>
      <c r="B114" s="25" t="s">
        <v>214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>
        <v>20</v>
      </c>
      <c r="R114" s="28"/>
      <c r="S114" s="28">
        <v>100</v>
      </c>
      <c r="T114" s="28">
        <v>1</v>
      </c>
      <c r="U114" s="28">
        <v>100</v>
      </c>
      <c r="V114" s="28">
        <v>1</v>
      </c>
      <c r="W114" s="28">
        <v>100</v>
      </c>
      <c r="X114" s="28">
        <v>1</v>
      </c>
      <c r="Y114" s="28">
        <v>100</v>
      </c>
      <c r="Z114" s="28">
        <v>1</v>
      </c>
      <c r="AA114" s="24" t="s">
        <v>29</v>
      </c>
      <c r="AB114" s="16" t="s">
        <v>215</v>
      </c>
      <c r="AC114" s="16"/>
      <c r="AD114" s="16" t="s">
        <v>216</v>
      </c>
      <c r="AE114" s="16"/>
      <c r="AF114" s="16"/>
      <c r="AG114" s="16"/>
      <c r="AH114" s="16"/>
      <c r="AI114" s="16"/>
      <c r="AJ114" s="16"/>
      <c r="AK114" s="16"/>
    </row>
    <row r="115" spans="1:37" ht="30" customHeight="1" x14ac:dyDescent="0.2">
      <c r="A115" s="24">
        <v>2</v>
      </c>
      <c r="B115" s="25" t="s">
        <v>217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>
        <v>100</v>
      </c>
      <c r="R115" s="28">
        <v>1</v>
      </c>
      <c r="S115" s="28">
        <v>100</v>
      </c>
      <c r="T115" s="28">
        <v>1</v>
      </c>
      <c r="U115" s="28">
        <v>100</v>
      </c>
      <c r="V115" s="28">
        <v>1</v>
      </c>
      <c r="W115" s="28">
        <v>100</v>
      </c>
      <c r="X115" s="28">
        <v>1</v>
      </c>
      <c r="Y115" s="28">
        <v>100</v>
      </c>
      <c r="Z115" s="28">
        <v>1</v>
      </c>
      <c r="AA115" s="24" t="s">
        <v>29</v>
      </c>
      <c r="AB115" s="16" t="s">
        <v>218</v>
      </c>
      <c r="AC115" s="16"/>
      <c r="AD115" s="16" t="s">
        <v>219</v>
      </c>
      <c r="AE115" s="16"/>
      <c r="AF115" s="16"/>
      <c r="AG115" s="16"/>
      <c r="AH115" s="16"/>
      <c r="AI115" s="16"/>
      <c r="AJ115" s="16"/>
      <c r="AK115" s="16"/>
    </row>
    <row r="116" spans="1:37" ht="33" customHeight="1" x14ac:dyDescent="0.2">
      <c r="A116" s="187"/>
      <c r="B116" s="181"/>
      <c r="C116" s="41">
        <f>(SUM(C114:C115)/2)/100</f>
        <v>0</v>
      </c>
      <c r="D116" s="42">
        <f>SUM(D114:D115)</f>
        <v>0</v>
      </c>
      <c r="E116" s="41">
        <f>(SUM(E114:E115)/2)/100</f>
        <v>0</v>
      </c>
      <c r="F116" s="42">
        <f>SUM(F114:F115)</f>
        <v>0</v>
      </c>
      <c r="G116" s="41">
        <f>(SUM(G114:G115)/2)/100</f>
        <v>0</v>
      </c>
      <c r="H116" s="42">
        <f>SUM(H114:H115)</f>
        <v>0</v>
      </c>
      <c r="I116" s="41">
        <f>(SUM(I114:I115)/2)/100</f>
        <v>0</v>
      </c>
      <c r="J116" s="42">
        <f>SUM(J114:J115)</f>
        <v>0</v>
      </c>
      <c r="K116" s="41">
        <f>(SUM(K114:K115)/2)/100</f>
        <v>0</v>
      </c>
      <c r="L116" s="42">
        <f>SUM(L114:L115)</f>
        <v>0</v>
      </c>
      <c r="M116" s="41">
        <f>(SUM(M114:M115)/2)/100</f>
        <v>0</v>
      </c>
      <c r="N116" s="42">
        <f>SUM(N114:N115)</f>
        <v>0</v>
      </c>
      <c r="O116" s="41">
        <f>(SUM(O114:O115)/2)/100</f>
        <v>0</v>
      </c>
      <c r="P116" s="42">
        <f>SUM(P114:P115)</f>
        <v>0</v>
      </c>
      <c r="Q116" s="41">
        <f>(SUM(Q114:Q115)/2)/100</f>
        <v>0.6</v>
      </c>
      <c r="R116" s="42">
        <f>SUM(R114:R115)</f>
        <v>1</v>
      </c>
      <c r="S116" s="41">
        <f>(SUM(S114:S115)/2)/100</f>
        <v>1</v>
      </c>
      <c r="T116" s="42">
        <f>SUM(T114:T115)</f>
        <v>2</v>
      </c>
      <c r="U116" s="41">
        <f>(SUM(U114:U115)/2)/100</f>
        <v>1</v>
      </c>
      <c r="V116" s="42">
        <f>SUM(V114:V115)</f>
        <v>2</v>
      </c>
      <c r="W116" s="41">
        <f>(SUM(W114:W115)/2)/100</f>
        <v>1</v>
      </c>
      <c r="X116" s="42">
        <f>SUM(X114:X115)</f>
        <v>2</v>
      </c>
      <c r="Y116" s="44">
        <f>(SUM(Y114:Y115)/2)/100</f>
        <v>1</v>
      </c>
      <c r="Z116" s="45">
        <f>SUM(Z114:Z115)</f>
        <v>2</v>
      </c>
      <c r="AA116" s="10"/>
      <c r="AB116" s="16" t="s">
        <v>220</v>
      </c>
      <c r="AC116" s="16"/>
      <c r="AD116" s="16"/>
      <c r="AE116" s="16"/>
      <c r="AF116" s="16"/>
      <c r="AG116" s="16"/>
      <c r="AH116" s="16"/>
      <c r="AI116" s="16"/>
      <c r="AJ116" s="16"/>
      <c r="AK116" s="16"/>
    </row>
    <row r="117" spans="1:37" ht="12.75" x14ac:dyDescent="0.2">
      <c r="A117" s="1"/>
      <c r="AA117" s="1"/>
    </row>
    <row r="118" spans="1:37" ht="12.75" x14ac:dyDescent="0.2">
      <c r="A118" s="1"/>
      <c r="D118" s="72"/>
      <c r="E118" s="72"/>
      <c r="AA118" s="1"/>
    </row>
    <row r="119" spans="1:37" ht="12.75" x14ac:dyDescent="0.2">
      <c r="A119" s="1"/>
      <c r="D119" s="72"/>
      <c r="AA119" s="1"/>
    </row>
    <row r="120" spans="1:37" ht="12.75" x14ac:dyDescent="0.2">
      <c r="A120" s="1"/>
      <c r="D120" s="72"/>
      <c r="AA120" s="1"/>
    </row>
    <row r="121" spans="1:37" ht="12.75" x14ac:dyDescent="0.2">
      <c r="A121" s="1"/>
      <c r="D121" s="72"/>
      <c r="AA121" s="1"/>
    </row>
    <row r="122" spans="1:37" ht="12.75" x14ac:dyDescent="0.2">
      <c r="A122" s="1"/>
      <c r="D122" s="72"/>
      <c r="AA122" s="1"/>
    </row>
    <row r="123" spans="1:37" ht="12.75" x14ac:dyDescent="0.2">
      <c r="A123" s="1"/>
      <c r="D123" s="72"/>
      <c r="AA123" s="1"/>
    </row>
    <row r="124" spans="1:37" ht="12.75" x14ac:dyDescent="0.2">
      <c r="A124" s="1"/>
      <c r="D124" s="72"/>
      <c r="AA124" s="1"/>
    </row>
    <row r="125" spans="1:37" ht="12.75" x14ac:dyDescent="0.2">
      <c r="A125" s="1"/>
      <c r="D125" s="72"/>
      <c r="AA125" s="1"/>
    </row>
    <row r="126" spans="1:37" ht="12.75" x14ac:dyDescent="0.2">
      <c r="A126" s="1"/>
      <c r="D126" s="72"/>
      <c r="AA126" s="1"/>
    </row>
    <row r="127" spans="1:37" ht="12.75" x14ac:dyDescent="0.2">
      <c r="A127" s="1"/>
      <c r="AA127" s="1"/>
    </row>
    <row r="128" spans="1:37" ht="12.75" x14ac:dyDescent="0.2">
      <c r="A128" s="1"/>
      <c r="AA128" s="1"/>
    </row>
    <row r="129" spans="1:27" ht="12.75" x14ac:dyDescent="0.2">
      <c r="A129" s="1"/>
      <c r="AA129" s="1"/>
    </row>
    <row r="130" spans="1:27" ht="12.75" x14ac:dyDescent="0.2">
      <c r="A130" s="1"/>
      <c r="AA130" s="1"/>
    </row>
    <row r="131" spans="1:27" ht="12.75" x14ac:dyDescent="0.2">
      <c r="A131" s="1"/>
      <c r="AA131" s="1"/>
    </row>
    <row r="132" spans="1:27" ht="12.75" x14ac:dyDescent="0.2">
      <c r="A132" s="1"/>
      <c r="AA132" s="1"/>
    </row>
    <row r="133" spans="1:27" ht="12.75" x14ac:dyDescent="0.2">
      <c r="A133" s="1"/>
      <c r="AA133" s="1"/>
    </row>
    <row r="134" spans="1:27" ht="12.75" x14ac:dyDescent="0.2">
      <c r="A134" s="1"/>
      <c r="AA134" s="1"/>
    </row>
    <row r="135" spans="1:27" ht="12.75" x14ac:dyDescent="0.2">
      <c r="A135" s="1"/>
      <c r="AA135" s="1"/>
    </row>
    <row r="136" spans="1:27" ht="12.75" x14ac:dyDescent="0.2">
      <c r="A136" s="1"/>
      <c r="AA136" s="1"/>
    </row>
    <row r="137" spans="1:27" ht="12.75" x14ac:dyDescent="0.2">
      <c r="A137" s="1"/>
      <c r="AA137" s="1"/>
    </row>
    <row r="138" spans="1:27" ht="12.75" x14ac:dyDescent="0.2">
      <c r="A138" s="1"/>
      <c r="AA138" s="1"/>
    </row>
    <row r="139" spans="1:27" ht="12.75" x14ac:dyDescent="0.2">
      <c r="A139" s="1"/>
      <c r="AA139" s="1"/>
    </row>
    <row r="140" spans="1:27" ht="12.75" x14ac:dyDescent="0.2">
      <c r="A140" s="1"/>
      <c r="AA140" s="1"/>
    </row>
    <row r="141" spans="1:27" ht="12.75" x14ac:dyDescent="0.2">
      <c r="A141" s="1"/>
      <c r="AA141" s="1"/>
    </row>
    <row r="142" spans="1:27" ht="12.75" x14ac:dyDescent="0.2">
      <c r="A142" s="1"/>
      <c r="AA142" s="1"/>
    </row>
    <row r="143" spans="1:27" ht="12.75" x14ac:dyDescent="0.2">
      <c r="A143" s="1"/>
      <c r="AA143" s="1"/>
    </row>
    <row r="144" spans="1:27" ht="12.75" x14ac:dyDescent="0.2">
      <c r="A144" s="1"/>
      <c r="AA144" s="1"/>
    </row>
    <row r="145" spans="1:27" ht="12.75" x14ac:dyDescent="0.2">
      <c r="A145" s="1"/>
      <c r="AA145" s="1"/>
    </row>
    <row r="146" spans="1:27" ht="12.75" x14ac:dyDescent="0.2">
      <c r="A146" s="1"/>
      <c r="AA146" s="1"/>
    </row>
    <row r="147" spans="1:27" ht="12.75" x14ac:dyDescent="0.2">
      <c r="A147" s="1"/>
      <c r="AA147" s="1"/>
    </row>
    <row r="148" spans="1:27" ht="12.75" x14ac:dyDescent="0.2">
      <c r="A148" s="1"/>
      <c r="AA148" s="1"/>
    </row>
    <row r="149" spans="1:27" ht="12.75" x14ac:dyDescent="0.2">
      <c r="A149" s="1"/>
      <c r="AA149" s="1"/>
    </row>
    <row r="150" spans="1:27" ht="12.75" x14ac:dyDescent="0.2">
      <c r="A150" s="1"/>
      <c r="AA150" s="1"/>
    </row>
    <row r="151" spans="1:27" ht="12.75" x14ac:dyDescent="0.2">
      <c r="A151" s="1"/>
      <c r="AA151" s="1"/>
    </row>
    <row r="152" spans="1:27" ht="12.75" x14ac:dyDescent="0.2">
      <c r="A152" s="1"/>
      <c r="AA152" s="1"/>
    </row>
    <row r="153" spans="1:27" ht="12.75" x14ac:dyDescent="0.2">
      <c r="A153" s="1"/>
      <c r="AA153" s="1"/>
    </row>
    <row r="154" spans="1:27" ht="12.75" x14ac:dyDescent="0.2">
      <c r="A154" s="1"/>
      <c r="AA154" s="1"/>
    </row>
    <row r="155" spans="1:27" ht="12.75" x14ac:dyDescent="0.2">
      <c r="A155" s="1"/>
      <c r="AA155" s="1"/>
    </row>
    <row r="156" spans="1:27" ht="12.75" x14ac:dyDescent="0.2">
      <c r="A156" s="1"/>
      <c r="AA156" s="1"/>
    </row>
    <row r="157" spans="1:27" ht="12.75" x14ac:dyDescent="0.2">
      <c r="A157" s="1"/>
      <c r="AA157" s="1"/>
    </row>
    <row r="158" spans="1:27" ht="12.75" x14ac:dyDescent="0.2">
      <c r="A158" s="1"/>
      <c r="AA158" s="1"/>
    </row>
    <row r="159" spans="1:27" ht="12.75" x14ac:dyDescent="0.2">
      <c r="A159" s="1"/>
      <c r="AA159" s="1"/>
    </row>
    <row r="160" spans="1:27" ht="12.75" x14ac:dyDescent="0.2">
      <c r="A160" s="1"/>
      <c r="AA160" s="1"/>
    </row>
    <row r="161" spans="1:27" ht="12.75" x14ac:dyDescent="0.2">
      <c r="A161" s="1"/>
      <c r="AA161" s="1"/>
    </row>
    <row r="162" spans="1:27" ht="12.75" x14ac:dyDescent="0.2">
      <c r="A162" s="1"/>
      <c r="AA162" s="1"/>
    </row>
    <row r="163" spans="1:27" ht="12.75" x14ac:dyDescent="0.2">
      <c r="A163" s="1"/>
      <c r="AA163" s="1"/>
    </row>
    <row r="164" spans="1:27" ht="12.75" x14ac:dyDescent="0.2">
      <c r="A164" s="1"/>
      <c r="AA164" s="1"/>
    </row>
    <row r="165" spans="1:27" ht="12.75" x14ac:dyDescent="0.2">
      <c r="A165" s="1"/>
      <c r="AA165" s="1"/>
    </row>
    <row r="166" spans="1:27" ht="12.75" x14ac:dyDescent="0.2">
      <c r="A166" s="1"/>
      <c r="AA166" s="1"/>
    </row>
    <row r="167" spans="1:27" ht="12.75" x14ac:dyDescent="0.2">
      <c r="A167" s="1"/>
      <c r="AA167" s="1"/>
    </row>
    <row r="168" spans="1:27" ht="12.75" x14ac:dyDescent="0.2">
      <c r="A168" s="1"/>
      <c r="AA168" s="1"/>
    </row>
    <row r="169" spans="1:27" ht="12.75" x14ac:dyDescent="0.2">
      <c r="A169" s="1"/>
      <c r="AA169" s="1"/>
    </row>
    <row r="170" spans="1:27" ht="12.75" x14ac:dyDescent="0.2">
      <c r="A170" s="1"/>
      <c r="AA170" s="1"/>
    </row>
    <row r="171" spans="1:27" ht="12.75" x14ac:dyDescent="0.2">
      <c r="A171" s="1"/>
      <c r="AA171" s="1"/>
    </row>
    <row r="172" spans="1:27" ht="12.75" x14ac:dyDescent="0.2">
      <c r="A172" s="1"/>
      <c r="AA172" s="1"/>
    </row>
    <row r="173" spans="1:27" ht="12.75" x14ac:dyDescent="0.2">
      <c r="A173" s="1"/>
      <c r="AA173" s="1"/>
    </row>
    <row r="174" spans="1:27" ht="12.75" x14ac:dyDescent="0.2">
      <c r="A174" s="1"/>
      <c r="AA174" s="1"/>
    </row>
    <row r="175" spans="1:27" ht="12.75" x14ac:dyDescent="0.2">
      <c r="A175" s="1"/>
      <c r="AA175" s="1"/>
    </row>
    <row r="176" spans="1:27" ht="12.75" x14ac:dyDescent="0.2">
      <c r="A176" s="1"/>
      <c r="AA176" s="1"/>
    </row>
    <row r="177" spans="1:27" ht="12.75" x14ac:dyDescent="0.2">
      <c r="A177" s="1"/>
      <c r="AA177" s="1"/>
    </row>
    <row r="178" spans="1:27" ht="12.75" x14ac:dyDescent="0.2">
      <c r="A178" s="1"/>
      <c r="AA178" s="1"/>
    </row>
    <row r="179" spans="1:27" ht="12.75" x14ac:dyDescent="0.2">
      <c r="A179" s="1"/>
      <c r="AA179" s="1"/>
    </row>
    <row r="180" spans="1:27" ht="12.75" x14ac:dyDescent="0.2">
      <c r="A180" s="1"/>
      <c r="AA180" s="1"/>
    </row>
    <row r="181" spans="1:27" ht="12.75" x14ac:dyDescent="0.2">
      <c r="A181" s="1"/>
      <c r="AA181" s="1"/>
    </row>
    <row r="182" spans="1:27" ht="12.75" x14ac:dyDescent="0.2">
      <c r="A182" s="1"/>
      <c r="AA182" s="1"/>
    </row>
    <row r="183" spans="1:27" ht="12.75" x14ac:dyDescent="0.2">
      <c r="A183" s="1"/>
      <c r="AA183" s="1"/>
    </row>
    <row r="184" spans="1:27" ht="12.75" x14ac:dyDescent="0.2">
      <c r="A184" s="1"/>
      <c r="AA184" s="1"/>
    </row>
    <row r="185" spans="1:27" ht="12.75" x14ac:dyDescent="0.2">
      <c r="A185" s="1"/>
      <c r="AA185" s="1"/>
    </row>
    <row r="186" spans="1:27" ht="12.75" x14ac:dyDescent="0.2">
      <c r="A186" s="1"/>
      <c r="AA186" s="1"/>
    </row>
    <row r="187" spans="1:27" ht="12.75" x14ac:dyDescent="0.2">
      <c r="A187" s="1"/>
      <c r="AA187" s="1"/>
    </row>
    <row r="188" spans="1:27" ht="12.75" x14ac:dyDescent="0.2">
      <c r="A188" s="1"/>
      <c r="AA188" s="1"/>
    </row>
    <row r="189" spans="1:27" ht="12.75" x14ac:dyDescent="0.2">
      <c r="A189" s="1"/>
      <c r="AA189" s="1"/>
    </row>
    <row r="190" spans="1:27" ht="12.75" x14ac:dyDescent="0.2">
      <c r="A190" s="1"/>
      <c r="AA190" s="1"/>
    </row>
    <row r="191" spans="1:27" ht="12.75" x14ac:dyDescent="0.2">
      <c r="A191" s="1"/>
      <c r="AA191" s="1"/>
    </row>
    <row r="192" spans="1:27" ht="12.75" x14ac:dyDescent="0.2">
      <c r="A192" s="1"/>
      <c r="AA192" s="1"/>
    </row>
    <row r="193" spans="1:27" ht="12.75" x14ac:dyDescent="0.2">
      <c r="A193" s="1"/>
      <c r="AA193" s="1"/>
    </row>
    <row r="194" spans="1:27" ht="12.75" x14ac:dyDescent="0.2">
      <c r="A194" s="1"/>
      <c r="AA194" s="1"/>
    </row>
    <row r="195" spans="1:27" ht="12.75" x14ac:dyDescent="0.2">
      <c r="A195" s="1"/>
      <c r="AA195" s="1"/>
    </row>
    <row r="196" spans="1:27" ht="12.75" x14ac:dyDescent="0.2">
      <c r="A196" s="1"/>
      <c r="AA196" s="1"/>
    </row>
    <row r="197" spans="1:27" ht="12.75" x14ac:dyDescent="0.2">
      <c r="A197" s="1"/>
      <c r="AA197" s="1"/>
    </row>
    <row r="198" spans="1:27" ht="12.75" x14ac:dyDescent="0.2">
      <c r="A198" s="1"/>
      <c r="AA198" s="1"/>
    </row>
    <row r="199" spans="1:27" ht="12.75" x14ac:dyDescent="0.2">
      <c r="A199" s="1"/>
      <c r="AA199" s="1"/>
    </row>
    <row r="200" spans="1:27" ht="12.75" x14ac:dyDescent="0.2">
      <c r="A200" s="1"/>
      <c r="AA200" s="1"/>
    </row>
    <row r="201" spans="1:27" ht="12.75" x14ac:dyDescent="0.2">
      <c r="A201" s="1"/>
      <c r="AA201" s="1"/>
    </row>
    <row r="202" spans="1:27" ht="12.75" x14ac:dyDescent="0.2">
      <c r="A202" s="1"/>
      <c r="AA202" s="1"/>
    </row>
    <row r="203" spans="1:27" ht="12.75" x14ac:dyDescent="0.2">
      <c r="A203" s="1"/>
      <c r="AA203" s="1"/>
    </row>
    <row r="204" spans="1:27" ht="12.75" x14ac:dyDescent="0.2">
      <c r="A204" s="1"/>
      <c r="AA204" s="1"/>
    </row>
    <row r="205" spans="1:27" ht="12.75" x14ac:dyDescent="0.2">
      <c r="A205" s="1"/>
      <c r="AA205" s="1"/>
    </row>
    <row r="206" spans="1:27" ht="12.75" x14ac:dyDescent="0.2">
      <c r="A206" s="1"/>
      <c r="AA206" s="1"/>
    </row>
    <row r="207" spans="1:27" ht="12.75" x14ac:dyDescent="0.2">
      <c r="A207" s="1"/>
      <c r="AA207" s="1"/>
    </row>
    <row r="208" spans="1:27" ht="12.75" x14ac:dyDescent="0.2">
      <c r="A208" s="1"/>
      <c r="AA208" s="1"/>
    </row>
    <row r="209" spans="1:27" ht="12.75" x14ac:dyDescent="0.2">
      <c r="A209" s="1"/>
      <c r="AA209" s="1"/>
    </row>
    <row r="210" spans="1:27" ht="12.75" x14ac:dyDescent="0.2">
      <c r="A210" s="1"/>
      <c r="AA210" s="1"/>
    </row>
    <row r="211" spans="1:27" ht="12.75" x14ac:dyDescent="0.2">
      <c r="A211" s="1"/>
      <c r="AA211" s="1"/>
    </row>
    <row r="212" spans="1:27" ht="12.75" x14ac:dyDescent="0.2">
      <c r="A212" s="1"/>
      <c r="AA212" s="1"/>
    </row>
    <row r="213" spans="1:27" ht="12.75" x14ac:dyDescent="0.2">
      <c r="A213" s="1"/>
      <c r="AA213" s="1"/>
    </row>
    <row r="214" spans="1:27" ht="12.75" x14ac:dyDescent="0.2">
      <c r="A214" s="1"/>
      <c r="AA214" s="1"/>
    </row>
    <row r="215" spans="1:27" ht="12.75" x14ac:dyDescent="0.2">
      <c r="A215" s="1"/>
      <c r="AA215" s="1"/>
    </row>
    <row r="216" spans="1:27" ht="12.75" x14ac:dyDescent="0.2">
      <c r="A216" s="1"/>
      <c r="AA216" s="1"/>
    </row>
    <row r="217" spans="1:27" ht="12.75" x14ac:dyDescent="0.2">
      <c r="A217" s="1"/>
      <c r="AA217" s="1"/>
    </row>
    <row r="218" spans="1:27" ht="12.75" x14ac:dyDescent="0.2">
      <c r="A218" s="1"/>
      <c r="AA218" s="1"/>
    </row>
    <row r="219" spans="1:27" ht="12.75" x14ac:dyDescent="0.2">
      <c r="A219" s="1"/>
      <c r="AA219" s="1"/>
    </row>
    <row r="220" spans="1:27" ht="12.75" x14ac:dyDescent="0.2">
      <c r="A220" s="1"/>
      <c r="AA220" s="1"/>
    </row>
    <row r="221" spans="1:27" ht="12.75" x14ac:dyDescent="0.2">
      <c r="A221" s="1"/>
      <c r="AA221" s="1"/>
    </row>
    <row r="222" spans="1:27" ht="12.75" x14ac:dyDescent="0.2">
      <c r="A222" s="1"/>
      <c r="AA222" s="1"/>
    </row>
    <row r="223" spans="1:27" ht="12.75" x14ac:dyDescent="0.2">
      <c r="A223" s="1"/>
      <c r="AA223" s="1"/>
    </row>
    <row r="224" spans="1:27" ht="12.75" x14ac:dyDescent="0.2">
      <c r="A224" s="1"/>
      <c r="AA224" s="1"/>
    </row>
    <row r="225" spans="1:27" ht="12.75" x14ac:dyDescent="0.2">
      <c r="A225" s="1"/>
      <c r="AA225" s="1"/>
    </row>
    <row r="226" spans="1:27" ht="12.75" x14ac:dyDescent="0.2">
      <c r="A226" s="1"/>
      <c r="AA226" s="1"/>
    </row>
    <row r="227" spans="1:27" ht="12.75" x14ac:dyDescent="0.2">
      <c r="A227" s="1"/>
      <c r="AA227" s="1"/>
    </row>
    <row r="228" spans="1:27" ht="12.75" x14ac:dyDescent="0.2">
      <c r="A228" s="1"/>
      <c r="AA228" s="1"/>
    </row>
    <row r="229" spans="1:27" ht="12.75" x14ac:dyDescent="0.2">
      <c r="A229" s="1"/>
      <c r="AA229" s="1"/>
    </row>
    <row r="230" spans="1:27" ht="12.75" x14ac:dyDescent="0.2">
      <c r="A230" s="1"/>
      <c r="AA230" s="1"/>
    </row>
    <row r="231" spans="1:27" ht="12.75" x14ac:dyDescent="0.2">
      <c r="A231" s="1"/>
      <c r="AA231" s="1"/>
    </row>
    <row r="232" spans="1:27" ht="12.75" x14ac:dyDescent="0.2">
      <c r="A232" s="1"/>
      <c r="AA232" s="1"/>
    </row>
    <row r="233" spans="1:27" ht="12.75" x14ac:dyDescent="0.2">
      <c r="A233" s="1"/>
      <c r="AA233" s="1"/>
    </row>
    <row r="234" spans="1:27" ht="12.75" x14ac:dyDescent="0.2">
      <c r="A234" s="1"/>
      <c r="AA234" s="1"/>
    </row>
    <row r="235" spans="1:27" ht="12.75" x14ac:dyDescent="0.2">
      <c r="A235" s="1"/>
      <c r="AA235" s="1"/>
    </row>
    <row r="236" spans="1:27" ht="12.75" x14ac:dyDescent="0.2">
      <c r="A236" s="1"/>
      <c r="AA236" s="1"/>
    </row>
    <row r="237" spans="1:27" ht="12.75" x14ac:dyDescent="0.2">
      <c r="A237" s="1"/>
      <c r="AA237" s="1"/>
    </row>
    <row r="238" spans="1:27" ht="12.75" x14ac:dyDescent="0.2">
      <c r="A238" s="1"/>
      <c r="AA238" s="1"/>
    </row>
    <row r="239" spans="1:27" ht="12.75" x14ac:dyDescent="0.2">
      <c r="A239" s="1"/>
      <c r="AA239" s="1"/>
    </row>
    <row r="240" spans="1:27" ht="12.75" x14ac:dyDescent="0.2">
      <c r="A240" s="1"/>
      <c r="AA240" s="1"/>
    </row>
    <row r="241" spans="1:27" ht="12.75" x14ac:dyDescent="0.2">
      <c r="A241" s="1"/>
      <c r="AA241" s="1"/>
    </row>
    <row r="242" spans="1:27" ht="12.75" x14ac:dyDescent="0.2">
      <c r="A242" s="1"/>
      <c r="AA242" s="1"/>
    </row>
    <row r="243" spans="1:27" ht="12.75" x14ac:dyDescent="0.2">
      <c r="A243" s="1"/>
      <c r="AA243" s="1"/>
    </row>
    <row r="244" spans="1:27" ht="12.75" x14ac:dyDescent="0.2">
      <c r="A244" s="1"/>
      <c r="AA244" s="1"/>
    </row>
    <row r="245" spans="1:27" ht="12.75" x14ac:dyDescent="0.2">
      <c r="A245" s="1"/>
      <c r="AA245" s="1"/>
    </row>
    <row r="246" spans="1:27" ht="12.75" x14ac:dyDescent="0.2">
      <c r="A246" s="1"/>
      <c r="AA246" s="1"/>
    </row>
    <row r="247" spans="1:27" ht="12.75" x14ac:dyDescent="0.2">
      <c r="A247" s="1"/>
      <c r="AA247" s="1"/>
    </row>
    <row r="248" spans="1:27" ht="12.75" x14ac:dyDescent="0.2">
      <c r="A248" s="1"/>
      <c r="AA248" s="1"/>
    </row>
    <row r="249" spans="1:27" ht="12.75" x14ac:dyDescent="0.2">
      <c r="A249" s="1"/>
      <c r="AA249" s="1"/>
    </row>
    <row r="250" spans="1:27" ht="12.75" x14ac:dyDescent="0.2">
      <c r="A250" s="1"/>
      <c r="AA250" s="1"/>
    </row>
    <row r="251" spans="1:27" ht="12.75" x14ac:dyDescent="0.2">
      <c r="A251" s="1"/>
      <c r="AA251" s="1"/>
    </row>
    <row r="252" spans="1:27" ht="12.75" x14ac:dyDescent="0.2">
      <c r="A252" s="1"/>
      <c r="AA252" s="1"/>
    </row>
    <row r="253" spans="1:27" ht="12.75" x14ac:dyDescent="0.2">
      <c r="A253" s="1"/>
      <c r="AA253" s="1"/>
    </row>
    <row r="254" spans="1:27" ht="12.75" x14ac:dyDescent="0.2">
      <c r="A254" s="1"/>
      <c r="AA254" s="1"/>
    </row>
    <row r="255" spans="1:27" ht="12.75" x14ac:dyDescent="0.2">
      <c r="A255" s="1"/>
      <c r="AA255" s="1"/>
    </row>
    <row r="256" spans="1:27" ht="12.75" x14ac:dyDescent="0.2">
      <c r="A256" s="1"/>
      <c r="AA256" s="1"/>
    </row>
    <row r="257" spans="1:27" ht="12.75" x14ac:dyDescent="0.2">
      <c r="A257" s="1"/>
      <c r="AA257" s="1"/>
    </row>
    <row r="258" spans="1:27" ht="12.75" x14ac:dyDescent="0.2">
      <c r="A258" s="1"/>
      <c r="AA258" s="1"/>
    </row>
    <row r="259" spans="1:27" ht="12.75" x14ac:dyDescent="0.2">
      <c r="A259" s="1"/>
      <c r="AA259" s="1"/>
    </row>
    <row r="260" spans="1:27" ht="12.75" x14ac:dyDescent="0.2">
      <c r="A260" s="1"/>
      <c r="AA260" s="1"/>
    </row>
    <row r="261" spans="1:27" ht="12.75" x14ac:dyDescent="0.2">
      <c r="A261" s="1"/>
      <c r="AA261" s="1"/>
    </row>
    <row r="262" spans="1:27" ht="12.75" x14ac:dyDescent="0.2">
      <c r="A262" s="1"/>
      <c r="AA262" s="1"/>
    </row>
    <row r="263" spans="1:27" ht="12.75" x14ac:dyDescent="0.2">
      <c r="A263" s="1"/>
      <c r="AA263" s="1"/>
    </row>
    <row r="264" spans="1:27" ht="12.75" x14ac:dyDescent="0.2">
      <c r="A264" s="1"/>
      <c r="AA264" s="1"/>
    </row>
    <row r="265" spans="1:27" ht="12.75" x14ac:dyDescent="0.2">
      <c r="A265" s="1"/>
      <c r="AA265" s="1"/>
    </row>
    <row r="266" spans="1:27" ht="12.75" x14ac:dyDescent="0.2">
      <c r="A266" s="1"/>
      <c r="AA266" s="1"/>
    </row>
    <row r="267" spans="1:27" ht="12.75" x14ac:dyDescent="0.2">
      <c r="A267" s="1"/>
      <c r="AA267" s="1"/>
    </row>
    <row r="268" spans="1:27" ht="12.75" x14ac:dyDescent="0.2">
      <c r="A268" s="1"/>
      <c r="AA268" s="1"/>
    </row>
    <row r="269" spans="1:27" ht="12.75" x14ac:dyDescent="0.2">
      <c r="A269" s="1"/>
      <c r="AA269" s="1"/>
    </row>
    <row r="270" spans="1:27" ht="12.75" x14ac:dyDescent="0.2">
      <c r="A270" s="1"/>
      <c r="AA270" s="1"/>
    </row>
    <row r="271" spans="1:27" ht="12.75" x14ac:dyDescent="0.2">
      <c r="A271" s="1"/>
      <c r="AA271" s="1"/>
    </row>
    <row r="272" spans="1:27" ht="12.75" x14ac:dyDescent="0.2">
      <c r="A272" s="1"/>
      <c r="AA272" s="1"/>
    </row>
    <row r="273" spans="1:27" ht="12.75" x14ac:dyDescent="0.2">
      <c r="A273" s="1"/>
      <c r="AA273" s="1"/>
    </row>
    <row r="274" spans="1:27" ht="12.75" x14ac:dyDescent="0.2">
      <c r="A274" s="1"/>
      <c r="AA274" s="1"/>
    </row>
    <row r="275" spans="1:27" ht="12.75" x14ac:dyDescent="0.2">
      <c r="A275" s="1"/>
      <c r="AA275" s="1"/>
    </row>
    <row r="276" spans="1:27" ht="12.75" x14ac:dyDescent="0.2">
      <c r="A276" s="1"/>
      <c r="AA276" s="1"/>
    </row>
    <row r="277" spans="1:27" ht="12.75" x14ac:dyDescent="0.2">
      <c r="A277" s="1"/>
      <c r="AA277" s="1"/>
    </row>
    <row r="278" spans="1:27" ht="12.75" x14ac:dyDescent="0.2">
      <c r="A278" s="1"/>
      <c r="AA278" s="1"/>
    </row>
    <row r="279" spans="1:27" ht="12.75" x14ac:dyDescent="0.2">
      <c r="A279" s="1"/>
      <c r="AA279" s="1"/>
    </row>
    <row r="280" spans="1:27" ht="12.75" x14ac:dyDescent="0.2">
      <c r="A280" s="1"/>
      <c r="AA280" s="1"/>
    </row>
    <row r="281" spans="1:27" ht="12.75" x14ac:dyDescent="0.2">
      <c r="A281" s="1"/>
      <c r="AA281" s="1"/>
    </row>
    <row r="282" spans="1:27" ht="12.75" x14ac:dyDescent="0.2">
      <c r="A282" s="1"/>
      <c r="AA282" s="1"/>
    </row>
    <row r="283" spans="1:27" ht="12.75" x14ac:dyDescent="0.2">
      <c r="A283" s="1"/>
      <c r="AA283" s="1"/>
    </row>
    <row r="284" spans="1:27" ht="12.75" x14ac:dyDescent="0.2">
      <c r="A284" s="1"/>
      <c r="AA284" s="1"/>
    </row>
    <row r="285" spans="1:27" ht="12.75" x14ac:dyDescent="0.2">
      <c r="A285" s="1"/>
      <c r="AA285" s="1"/>
    </row>
    <row r="286" spans="1:27" ht="12.75" x14ac:dyDescent="0.2">
      <c r="A286" s="1"/>
      <c r="AA286" s="1"/>
    </row>
    <row r="287" spans="1:27" ht="12.75" x14ac:dyDescent="0.2">
      <c r="A287" s="1"/>
      <c r="AA287" s="1"/>
    </row>
    <row r="288" spans="1:27" ht="12.75" x14ac:dyDescent="0.2">
      <c r="A288" s="1"/>
      <c r="AA288" s="1"/>
    </row>
    <row r="289" spans="1:27" ht="12.75" x14ac:dyDescent="0.2">
      <c r="A289" s="1"/>
      <c r="AA289" s="1"/>
    </row>
    <row r="290" spans="1:27" ht="12.75" x14ac:dyDescent="0.2">
      <c r="A290" s="1"/>
      <c r="AA290" s="1"/>
    </row>
    <row r="291" spans="1:27" ht="12.75" x14ac:dyDescent="0.2">
      <c r="A291" s="1"/>
      <c r="AA291" s="1"/>
    </row>
    <row r="292" spans="1:27" ht="12.75" x14ac:dyDescent="0.2">
      <c r="A292" s="1"/>
      <c r="AA292" s="1"/>
    </row>
    <row r="293" spans="1:27" ht="12.75" x14ac:dyDescent="0.2">
      <c r="A293" s="1"/>
      <c r="AA293" s="1"/>
    </row>
    <row r="294" spans="1:27" ht="12.75" x14ac:dyDescent="0.2">
      <c r="A294" s="1"/>
      <c r="AA294" s="1"/>
    </row>
    <row r="295" spans="1:27" ht="12.75" x14ac:dyDescent="0.2">
      <c r="A295" s="1"/>
      <c r="AA295" s="1"/>
    </row>
    <row r="296" spans="1:27" ht="12.75" x14ac:dyDescent="0.2">
      <c r="A296" s="1"/>
      <c r="AA296" s="1"/>
    </row>
    <row r="297" spans="1:27" ht="12.75" x14ac:dyDescent="0.2">
      <c r="A297" s="1"/>
      <c r="AA297" s="1"/>
    </row>
    <row r="298" spans="1:27" ht="12.75" x14ac:dyDescent="0.2">
      <c r="A298" s="1"/>
      <c r="AA298" s="1"/>
    </row>
    <row r="299" spans="1:27" ht="12.75" x14ac:dyDescent="0.2">
      <c r="A299" s="1"/>
      <c r="AA299" s="1"/>
    </row>
    <row r="300" spans="1:27" ht="12.75" x14ac:dyDescent="0.2">
      <c r="A300" s="1"/>
      <c r="AA300" s="1"/>
    </row>
    <row r="301" spans="1:27" ht="12.75" x14ac:dyDescent="0.2">
      <c r="A301" s="1"/>
      <c r="AA301" s="1"/>
    </row>
    <row r="302" spans="1:27" ht="12.75" x14ac:dyDescent="0.2">
      <c r="A302" s="1"/>
      <c r="AA302" s="1"/>
    </row>
    <row r="303" spans="1:27" ht="12.75" x14ac:dyDescent="0.2">
      <c r="A303" s="1"/>
      <c r="AA303" s="1"/>
    </row>
    <row r="304" spans="1:27" ht="12.75" x14ac:dyDescent="0.2">
      <c r="A304" s="1"/>
      <c r="AA304" s="1"/>
    </row>
    <row r="305" spans="1:27" ht="12.75" x14ac:dyDescent="0.2">
      <c r="A305" s="1"/>
      <c r="AA305" s="1"/>
    </row>
    <row r="306" spans="1:27" ht="12.75" x14ac:dyDescent="0.2">
      <c r="A306" s="1"/>
      <c r="AA306" s="1"/>
    </row>
    <row r="307" spans="1:27" ht="12.75" x14ac:dyDescent="0.2">
      <c r="A307" s="1"/>
      <c r="AA307" s="1"/>
    </row>
    <row r="308" spans="1:27" ht="12.75" x14ac:dyDescent="0.2">
      <c r="A308" s="1"/>
      <c r="AA308" s="1"/>
    </row>
    <row r="309" spans="1:27" ht="12.75" x14ac:dyDescent="0.2">
      <c r="A309" s="1"/>
      <c r="AA309" s="1"/>
    </row>
    <row r="310" spans="1:27" ht="12.75" x14ac:dyDescent="0.2">
      <c r="A310" s="1"/>
      <c r="AA310" s="1"/>
    </row>
    <row r="311" spans="1:27" ht="12.75" x14ac:dyDescent="0.2">
      <c r="A311" s="1"/>
      <c r="AA311" s="1"/>
    </row>
    <row r="312" spans="1:27" ht="12.75" x14ac:dyDescent="0.2">
      <c r="A312" s="1"/>
      <c r="AA312" s="1"/>
    </row>
    <row r="313" spans="1:27" ht="12.75" x14ac:dyDescent="0.2">
      <c r="A313" s="1"/>
      <c r="AA313" s="1"/>
    </row>
    <row r="314" spans="1:27" ht="12.75" x14ac:dyDescent="0.2">
      <c r="A314" s="1"/>
      <c r="AA314" s="1"/>
    </row>
    <row r="315" spans="1:27" ht="12.75" x14ac:dyDescent="0.2">
      <c r="A315" s="1"/>
      <c r="AA315" s="1"/>
    </row>
    <row r="316" spans="1:27" ht="12.75" x14ac:dyDescent="0.2">
      <c r="A316" s="1"/>
      <c r="AA316" s="1"/>
    </row>
    <row r="317" spans="1:27" ht="12.75" x14ac:dyDescent="0.2">
      <c r="A317" s="1"/>
      <c r="AA317" s="1"/>
    </row>
    <row r="318" spans="1:27" ht="12.75" x14ac:dyDescent="0.2">
      <c r="A318" s="1"/>
      <c r="AA318" s="1"/>
    </row>
    <row r="319" spans="1:27" ht="12.75" x14ac:dyDescent="0.2">
      <c r="A319" s="1"/>
      <c r="AA319" s="1"/>
    </row>
    <row r="320" spans="1:27" ht="12.75" x14ac:dyDescent="0.2">
      <c r="A320" s="1"/>
      <c r="AA320" s="1"/>
    </row>
    <row r="321" spans="1:27" ht="12.75" x14ac:dyDescent="0.2">
      <c r="A321" s="1"/>
      <c r="AA321" s="1"/>
    </row>
    <row r="322" spans="1:27" ht="12.75" x14ac:dyDescent="0.2">
      <c r="A322" s="1"/>
      <c r="AA322" s="1"/>
    </row>
    <row r="323" spans="1:27" ht="12.75" x14ac:dyDescent="0.2">
      <c r="A323" s="1"/>
      <c r="AA323" s="1"/>
    </row>
    <row r="324" spans="1:27" ht="12.75" x14ac:dyDescent="0.2">
      <c r="A324" s="1"/>
      <c r="AA324" s="1"/>
    </row>
    <row r="325" spans="1:27" ht="12.75" x14ac:dyDescent="0.2">
      <c r="A325" s="1"/>
      <c r="AA325" s="1"/>
    </row>
    <row r="326" spans="1:27" ht="12.75" x14ac:dyDescent="0.2">
      <c r="A326" s="1"/>
      <c r="AA326" s="1"/>
    </row>
    <row r="327" spans="1:27" ht="12.75" x14ac:dyDescent="0.2">
      <c r="A327" s="1"/>
      <c r="AA327" s="1"/>
    </row>
    <row r="328" spans="1:27" ht="12.75" x14ac:dyDescent="0.2">
      <c r="A328" s="1"/>
      <c r="AA328" s="1"/>
    </row>
    <row r="329" spans="1:27" ht="12.75" x14ac:dyDescent="0.2">
      <c r="A329" s="1"/>
      <c r="AA329" s="1"/>
    </row>
    <row r="330" spans="1:27" ht="12.75" x14ac:dyDescent="0.2">
      <c r="A330" s="1"/>
      <c r="AA330" s="1"/>
    </row>
    <row r="331" spans="1:27" ht="12.75" x14ac:dyDescent="0.2">
      <c r="A331" s="1"/>
      <c r="AA331" s="1"/>
    </row>
    <row r="332" spans="1:27" ht="12.75" x14ac:dyDescent="0.2">
      <c r="A332" s="1"/>
      <c r="AA332" s="1"/>
    </row>
    <row r="333" spans="1:27" ht="12.75" x14ac:dyDescent="0.2">
      <c r="A333" s="1"/>
      <c r="AA333" s="1"/>
    </row>
    <row r="334" spans="1:27" ht="12.75" x14ac:dyDescent="0.2">
      <c r="A334" s="1"/>
      <c r="AA334" s="1"/>
    </row>
    <row r="335" spans="1:27" ht="12.75" x14ac:dyDescent="0.2">
      <c r="A335" s="1"/>
      <c r="AA335" s="1"/>
    </row>
    <row r="336" spans="1:27" ht="12.75" x14ac:dyDescent="0.2">
      <c r="A336" s="1"/>
      <c r="AA336" s="1"/>
    </row>
    <row r="337" spans="1:27" ht="12.75" x14ac:dyDescent="0.2">
      <c r="A337" s="1"/>
      <c r="AA337" s="1"/>
    </row>
    <row r="338" spans="1:27" ht="12.75" x14ac:dyDescent="0.2">
      <c r="A338" s="1"/>
      <c r="AA338" s="1"/>
    </row>
    <row r="339" spans="1:27" ht="12.75" x14ac:dyDescent="0.2">
      <c r="A339" s="1"/>
      <c r="AA339" s="1"/>
    </row>
    <row r="340" spans="1:27" ht="12.75" x14ac:dyDescent="0.2">
      <c r="A340" s="1"/>
      <c r="AA340" s="1"/>
    </row>
    <row r="341" spans="1:27" ht="12.75" x14ac:dyDescent="0.2">
      <c r="A341" s="1"/>
      <c r="AA341" s="1"/>
    </row>
    <row r="342" spans="1:27" ht="12.75" x14ac:dyDescent="0.2">
      <c r="A342" s="1"/>
      <c r="AA342" s="1"/>
    </row>
    <row r="343" spans="1:27" ht="12.75" x14ac:dyDescent="0.2">
      <c r="A343" s="1"/>
      <c r="AA343" s="1"/>
    </row>
    <row r="344" spans="1:27" ht="12.75" x14ac:dyDescent="0.2">
      <c r="A344" s="1"/>
      <c r="AA344" s="1"/>
    </row>
    <row r="345" spans="1:27" ht="12.75" x14ac:dyDescent="0.2">
      <c r="A345" s="1"/>
      <c r="AA345" s="1"/>
    </row>
    <row r="346" spans="1:27" ht="12.75" x14ac:dyDescent="0.2">
      <c r="A346" s="1"/>
      <c r="AA346" s="1"/>
    </row>
    <row r="347" spans="1:27" ht="12.75" x14ac:dyDescent="0.2">
      <c r="A347" s="1"/>
      <c r="AA347" s="1"/>
    </row>
    <row r="348" spans="1:27" ht="12.75" x14ac:dyDescent="0.2">
      <c r="A348" s="1"/>
      <c r="AA348" s="1"/>
    </row>
    <row r="349" spans="1:27" ht="12.75" x14ac:dyDescent="0.2">
      <c r="A349" s="1"/>
      <c r="AA349" s="1"/>
    </row>
    <row r="350" spans="1:27" ht="12.75" x14ac:dyDescent="0.2">
      <c r="A350" s="1"/>
      <c r="AA350" s="1"/>
    </row>
    <row r="351" spans="1:27" ht="12.75" x14ac:dyDescent="0.2">
      <c r="A351" s="1"/>
      <c r="AA351" s="1"/>
    </row>
    <row r="352" spans="1:27" ht="12.75" x14ac:dyDescent="0.2">
      <c r="A352" s="1"/>
      <c r="AA352" s="1"/>
    </row>
    <row r="353" spans="1:27" ht="12.75" x14ac:dyDescent="0.2">
      <c r="A353" s="1"/>
      <c r="AA353" s="1"/>
    </row>
    <row r="354" spans="1:27" ht="12.75" x14ac:dyDescent="0.2">
      <c r="A354" s="1"/>
      <c r="AA354" s="1"/>
    </row>
    <row r="355" spans="1:27" ht="12.75" x14ac:dyDescent="0.2">
      <c r="A355" s="1"/>
      <c r="AA355" s="1"/>
    </row>
    <row r="356" spans="1:27" ht="12.75" x14ac:dyDescent="0.2">
      <c r="A356" s="1"/>
      <c r="AA356" s="1"/>
    </row>
    <row r="357" spans="1:27" ht="12.75" x14ac:dyDescent="0.2">
      <c r="A357" s="1"/>
      <c r="AA357" s="1"/>
    </row>
    <row r="358" spans="1:27" ht="12.75" x14ac:dyDescent="0.2">
      <c r="A358" s="1"/>
      <c r="AA358" s="1"/>
    </row>
    <row r="359" spans="1:27" ht="12.75" x14ac:dyDescent="0.2">
      <c r="A359" s="1"/>
      <c r="AA359" s="1"/>
    </row>
    <row r="360" spans="1:27" ht="12.75" x14ac:dyDescent="0.2">
      <c r="A360" s="1"/>
      <c r="AA360" s="1"/>
    </row>
    <row r="361" spans="1:27" ht="12.75" x14ac:dyDescent="0.2">
      <c r="A361" s="1"/>
      <c r="AA361" s="1"/>
    </row>
    <row r="362" spans="1:27" ht="12.75" x14ac:dyDescent="0.2">
      <c r="A362" s="1"/>
      <c r="AA362" s="1"/>
    </row>
    <row r="363" spans="1:27" ht="12.75" x14ac:dyDescent="0.2">
      <c r="A363" s="1"/>
      <c r="AA363" s="1"/>
    </row>
    <row r="364" spans="1:27" ht="12.75" x14ac:dyDescent="0.2">
      <c r="A364" s="1"/>
      <c r="AA364" s="1"/>
    </row>
    <row r="365" spans="1:27" ht="12.75" x14ac:dyDescent="0.2">
      <c r="A365" s="1"/>
      <c r="AA365" s="1"/>
    </row>
    <row r="366" spans="1:27" ht="12.75" x14ac:dyDescent="0.2">
      <c r="A366" s="1"/>
      <c r="AA366" s="1"/>
    </row>
    <row r="367" spans="1:27" ht="12.75" x14ac:dyDescent="0.2">
      <c r="A367" s="1"/>
      <c r="AA367" s="1"/>
    </row>
    <row r="368" spans="1:27" ht="12.75" x14ac:dyDescent="0.2">
      <c r="A368" s="1"/>
      <c r="AA368" s="1"/>
    </row>
    <row r="369" spans="1:27" ht="12.75" x14ac:dyDescent="0.2">
      <c r="A369" s="1"/>
      <c r="AA369" s="1"/>
    </row>
    <row r="370" spans="1:27" ht="12.75" x14ac:dyDescent="0.2">
      <c r="A370" s="1"/>
      <c r="AA370" s="1"/>
    </row>
    <row r="371" spans="1:27" ht="12.75" x14ac:dyDescent="0.2">
      <c r="A371" s="1"/>
      <c r="AA371" s="1"/>
    </row>
    <row r="372" spans="1:27" ht="12.75" x14ac:dyDescent="0.2">
      <c r="A372" s="1"/>
      <c r="AA372" s="1"/>
    </row>
    <row r="373" spans="1:27" ht="12.75" x14ac:dyDescent="0.2">
      <c r="A373" s="1"/>
      <c r="AA373" s="1"/>
    </row>
    <row r="374" spans="1:27" ht="12.75" x14ac:dyDescent="0.2">
      <c r="A374" s="1"/>
      <c r="AA374" s="1"/>
    </row>
    <row r="375" spans="1:27" ht="12.75" x14ac:dyDescent="0.2">
      <c r="A375" s="1"/>
      <c r="AA375" s="1"/>
    </row>
    <row r="376" spans="1:27" ht="12.75" x14ac:dyDescent="0.2">
      <c r="A376" s="1"/>
      <c r="AA376" s="1"/>
    </row>
    <row r="377" spans="1:27" ht="12.75" x14ac:dyDescent="0.2">
      <c r="A377" s="1"/>
      <c r="AA377" s="1"/>
    </row>
    <row r="378" spans="1:27" ht="12.75" x14ac:dyDescent="0.2">
      <c r="A378" s="1"/>
      <c r="AA378" s="1"/>
    </row>
    <row r="379" spans="1:27" ht="12.75" x14ac:dyDescent="0.2">
      <c r="A379" s="1"/>
      <c r="AA379" s="1"/>
    </row>
    <row r="380" spans="1:27" ht="12.75" x14ac:dyDescent="0.2">
      <c r="A380" s="1"/>
      <c r="AA380" s="1"/>
    </row>
    <row r="381" spans="1:27" ht="12.75" x14ac:dyDescent="0.2">
      <c r="A381" s="1"/>
      <c r="AA381" s="1"/>
    </row>
    <row r="382" spans="1:27" ht="12.75" x14ac:dyDescent="0.2">
      <c r="A382" s="1"/>
      <c r="AA382" s="1"/>
    </row>
    <row r="383" spans="1:27" ht="12.75" x14ac:dyDescent="0.2">
      <c r="A383" s="1"/>
      <c r="AA383" s="1"/>
    </row>
    <row r="384" spans="1:27" ht="12.75" x14ac:dyDescent="0.2">
      <c r="A384" s="1"/>
      <c r="AA384" s="1"/>
    </row>
    <row r="385" spans="1:27" ht="12.75" x14ac:dyDescent="0.2">
      <c r="A385" s="1"/>
      <c r="AA385" s="1"/>
    </row>
    <row r="386" spans="1:27" ht="12.75" x14ac:dyDescent="0.2">
      <c r="A386" s="1"/>
      <c r="AA386" s="1"/>
    </row>
    <row r="387" spans="1:27" ht="12.75" x14ac:dyDescent="0.2">
      <c r="A387" s="1"/>
      <c r="AA387" s="1"/>
    </row>
    <row r="388" spans="1:27" ht="12.75" x14ac:dyDescent="0.2">
      <c r="A388" s="1"/>
      <c r="AA388" s="1"/>
    </row>
    <row r="389" spans="1:27" ht="12.75" x14ac:dyDescent="0.2">
      <c r="A389" s="1"/>
      <c r="AA389" s="1"/>
    </row>
    <row r="390" spans="1:27" ht="12.75" x14ac:dyDescent="0.2">
      <c r="A390" s="1"/>
      <c r="AA390" s="1"/>
    </row>
    <row r="391" spans="1:27" ht="12.75" x14ac:dyDescent="0.2">
      <c r="A391" s="1"/>
      <c r="AA391" s="1"/>
    </row>
    <row r="392" spans="1:27" ht="12.75" x14ac:dyDescent="0.2">
      <c r="A392" s="1"/>
      <c r="AA392" s="1"/>
    </row>
    <row r="393" spans="1:27" ht="12.75" x14ac:dyDescent="0.2">
      <c r="A393" s="1"/>
      <c r="AA393" s="1"/>
    </row>
    <row r="394" spans="1:27" ht="12.75" x14ac:dyDescent="0.2">
      <c r="A394" s="1"/>
      <c r="AA394" s="1"/>
    </row>
    <row r="395" spans="1:27" ht="12.75" x14ac:dyDescent="0.2">
      <c r="A395" s="1"/>
      <c r="AA395" s="1"/>
    </row>
    <row r="396" spans="1:27" ht="12.75" x14ac:dyDescent="0.2">
      <c r="A396" s="1"/>
      <c r="AA396" s="1"/>
    </row>
    <row r="397" spans="1:27" ht="12.75" x14ac:dyDescent="0.2">
      <c r="A397" s="1"/>
      <c r="AA397" s="1"/>
    </row>
    <row r="398" spans="1:27" ht="12.75" x14ac:dyDescent="0.2">
      <c r="A398" s="1"/>
      <c r="AA398" s="1"/>
    </row>
    <row r="399" spans="1:27" ht="12.75" x14ac:dyDescent="0.2">
      <c r="A399" s="1"/>
      <c r="AA399" s="1"/>
    </row>
    <row r="400" spans="1:27" ht="12.75" x14ac:dyDescent="0.2">
      <c r="A400" s="1"/>
      <c r="AA400" s="1"/>
    </row>
    <row r="401" spans="1:27" ht="12.75" x14ac:dyDescent="0.2">
      <c r="A401" s="1"/>
      <c r="AA401" s="1"/>
    </row>
    <row r="402" spans="1:27" ht="12.75" x14ac:dyDescent="0.2">
      <c r="A402" s="1"/>
      <c r="AA402" s="1"/>
    </row>
    <row r="403" spans="1:27" ht="12.75" x14ac:dyDescent="0.2">
      <c r="A403" s="1"/>
      <c r="AA403" s="1"/>
    </row>
    <row r="404" spans="1:27" ht="12.75" x14ac:dyDescent="0.2">
      <c r="A404" s="1"/>
      <c r="AA404" s="1"/>
    </row>
    <row r="405" spans="1:27" ht="12.75" x14ac:dyDescent="0.2">
      <c r="A405" s="1"/>
      <c r="AA405" s="1"/>
    </row>
    <row r="406" spans="1:27" ht="12.75" x14ac:dyDescent="0.2">
      <c r="A406" s="1"/>
      <c r="AA406" s="1"/>
    </row>
    <row r="407" spans="1:27" ht="12.75" x14ac:dyDescent="0.2">
      <c r="A407" s="1"/>
      <c r="AA407" s="1"/>
    </row>
    <row r="408" spans="1:27" ht="12.75" x14ac:dyDescent="0.2">
      <c r="A408" s="1"/>
      <c r="AA408" s="1"/>
    </row>
    <row r="409" spans="1:27" ht="12.75" x14ac:dyDescent="0.2">
      <c r="A409" s="1"/>
      <c r="AA409" s="1"/>
    </row>
    <row r="410" spans="1:27" ht="12.75" x14ac:dyDescent="0.2">
      <c r="A410" s="1"/>
      <c r="AA410" s="1"/>
    </row>
    <row r="411" spans="1:27" ht="12.75" x14ac:dyDescent="0.2">
      <c r="A411" s="1"/>
      <c r="AA411" s="1"/>
    </row>
    <row r="412" spans="1:27" ht="12.75" x14ac:dyDescent="0.2">
      <c r="A412" s="1"/>
      <c r="AA412" s="1"/>
    </row>
    <row r="413" spans="1:27" ht="12.75" x14ac:dyDescent="0.2">
      <c r="A413" s="1"/>
      <c r="AA413" s="1"/>
    </row>
    <row r="414" spans="1:27" ht="12.75" x14ac:dyDescent="0.2">
      <c r="A414" s="1"/>
      <c r="AA414" s="1"/>
    </row>
    <row r="415" spans="1:27" ht="12.75" x14ac:dyDescent="0.2">
      <c r="A415" s="1"/>
      <c r="AA415" s="1"/>
    </row>
    <row r="416" spans="1:27" ht="12.75" x14ac:dyDescent="0.2">
      <c r="A416" s="1"/>
      <c r="AA416" s="1"/>
    </row>
    <row r="417" spans="1:27" ht="12.75" x14ac:dyDescent="0.2">
      <c r="A417" s="1"/>
      <c r="AA417" s="1"/>
    </row>
    <row r="418" spans="1:27" ht="12.75" x14ac:dyDescent="0.2">
      <c r="A418" s="1"/>
      <c r="AA418" s="1"/>
    </row>
    <row r="419" spans="1:27" ht="12.75" x14ac:dyDescent="0.2">
      <c r="A419" s="1"/>
      <c r="AA419" s="1"/>
    </row>
    <row r="420" spans="1:27" ht="12.75" x14ac:dyDescent="0.2">
      <c r="A420" s="1"/>
      <c r="AA420" s="1"/>
    </row>
    <row r="421" spans="1:27" ht="12.75" x14ac:dyDescent="0.2">
      <c r="A421" s="1"/>
      <c r="AA421" s="1"/>
    </row>
    <row r="422" spans="1:27" ht="12.75" x14ac:dyDescent="0.2">
      <c r="A422" s="1"/>
      <c r="AA422" s="1"/>
    </row>
    <row r="423" spans="1:27" ht="12.75" x14ac:dyDescent="0.2">
      <c r="A423" s="1"/>
      <c r="AA423" s="1"/>
    </row>
    <row r="424" spans="1:27" ht="12.75" x14ac:dyDescent="0.2">
      <c r="A424" s="1"/>
      <c r="AA424" s="1"/>
    </row>
    <row r="425" spans="1:27" ht="12.75" x14ac:dyDescent="0.2">
      <c r="A425" s="1"/>
      <c r="AA425" s="1"/>
    </row>
    <row r="426" spans="1:27" ht="12.75" x14ac:dyDescent="0.2">
      <c r="A426" s="1"/>
      <c r="AA426" s="1"/>
    </row>
    <row r="427" spans="1:27" ht="12.75" x14ac:dyDescent="0.2">
      <c r="A427" s="1"/>
      <c r="AA427" s="1"/>
    </row>
    <row r="428" spans="1:27" ht="12.75" x14ac:dyDescent="0.2">
      <c r="A428" s="1"/>
      <c r="AA428" s="1"/>
    </row>
    <row r="429" spans="1:27" ht="12.75" x14ac:dyDescent="0.2">
      <c r="A429" s="1"/>
      <c r="AA429" s="1"/>
    </row>
    <row r="430" spans="1:27" ht="12.75" x14ac:dyDescent="0.2">
      <c r="A430" s="1"/>
      <c r="AA430" s="1"/>
    </row>
    <row r="431" spans="1:27" ht="12.75" x14ac:dyDescent="0.2">
      <c r="A431" s="1"/>
      <c r="AA431" s="1"/>
    </row>
    <row r="432" spans="1:27" ht="12.75" x14ac:dyDescent="0.2">
      <c r="A432" s="1"/>
      <c r="AA432" s="1"/>
    </row>
    <row r="433" spans="1:27" ht="12.75" x14ac:dyDescent="0.2">
      <c r="A433" s="1"/>
      <c r="AA433" s="1"/>
    </row>
    <row r="434" spans="1:27" ht="12.75" x14ac:dyDescent="0.2">
      <c r="A434" s="1"/>
      <c r="AA434" s="1"/>
    </row>
    <row r="435" spans="1:27" ht="12.75" x14ac:dyDescent="0.2">
      <c r="A435" s="1"/>
      <c r="AA435" s="1"/>
    </row>
    <row r="436" spans="1:27" ht="12.75" x14ac:dyDescent="0.2">
      <c r="A436" s="1"/>
      <c r="AA436" s="1"/>
    </row>
    <row r="437" spans="1:27" ht="12.75" x14ac:dyDescent="0.2">
      <c r="A437" s="1"/>
      <c r="AA437" s="1"/>
    </row>
    <row r="438" spans="1:27" ht="12.75" x14ac:dyDescent="0.2">
      <c r="A438" s="1"/>
      <c r="AA438" s="1"/>
    </row>
    <row r="439" spans="1:27" ht="12.75" x14ac:dyDescent="0.2">
      <c r="A439" s="1"/>
      <c r="AA439" s="1"/>
    </row>
    <row r="440" spans="1:27" ht="12.75" x14ac:dyDescent="0.2">
      <c r="A440" s="1"/>
      <c r="AA440" s="1"/>
    </row>
    <row r="441" spans="1:27" ht="12.75" x14ac:dyDescent="0.2">
      <c r="A441" s="1"/>
      <c r="AA441" s="1"/>
    </row>
    <row r="442" spans="1:27" ht="12.75" x14ac:dyDescent="0.2">
      <c r="A442" s="1"/>
      <c r="AA442" s="1"/>
    </row>
    <row r="443" spans="1:27" ht="12.75" x14ac:dyDescent="0.2">
      <c r="A443" s="1"/>
      <c r="AA443" s="1"/>
    </row>
    <row r="444" spans="1:27" ht="12.75" x14ac:dyDescent="0.2">
      <c r="A444" s="1"/>
      <c r="AA444" s="1"/>
    </row>
    <row r="445" spans="1:27" ht="12.75" x14ac:dyDescent="0.2">
      <c r="A445" s="1"/>
      <c r="AA445" s="1"/>
    </row>
    <row r="446" spans="1:27" ht="12.75" x14ac:dyDescent="0.2">
      <c r="A446" s="1"/>
      <c r="AA446" s="1"/>
    </row>
    <row r="447" spans="1:27" ht="12.75" x14ac:dyDescent="0.2">
      <c r="A447" s="1"/>
      <c r="AA447" s="1"/>
    </row>
    <row r="448" spans="1:27" ht="12.75" x14ac:dyDescent="0.2">
      <c r="A448" s="1"/>
      <c r="AA448" s="1"/>
    </row>
    <row r="449" spans="1:27" ht="12.75" x14ac:dyDescent="0.2">
      <c r="A449" s="1"/>
      <c r="AA449" s="1"/>
    </row>
    <row r="450" spans="1:27" ht="12.75" x14ac:dyDescent="0.2">
      <c r="A450" s="1"/>
      <c r="AA450" s="1"/>
    </row>
    <row r="451" spans="1:27" ht="12.75" x14ac:dyDescent="0.2">
      <c r="A451" s="1"/>
      <c r="AA451" s="1"/>
    </row>
    <row r="452" spans="1:27" ht="12.75" x14ac:dyDescent="0.2">
      <c r="A452" s="1"/>
      <c r="AA452" s="1"/>
    </row>
    <row r="453" spans="1:27" ht="12.75" x14ac:dyDescent="0.2">
      <c r="A453" s="1"/>
      <c r="AA453" s="1"/>
    </row>
    <row r="454" spans="1:27" ht="12.75" x14ac:dyDescent="0.2">
      <c r="A454" s="1"/>
      <c r="AA454" s="1"/>
    </row>
    <row r="455" spans="1:27" ht="12.75" x14ac:dyDescent="0.2">
      <c r="A455" s="1"/>
      <c r="AA455" s="1"/>
    </row>
    <row r="456" spans="1:27" ht="12.75" x14ac:dyDescent="0.2">
      <c r="A456" s="1"/>
      <c r="AA456" s="1"/>
    </row>
    <row r="457" spans="1:27" ht="12.75" x14ac:dyDescent="0.2">
      <c r="A457" s="1"/>
      <c r="AA457" s="1"/>
    </row>
    <row r="458" spans="1:27" ht="12.75" x14ac:dyDescent="0.2">
      <c r="A458" s="1"/>
      <c r="AA458" s="1"/>
    </row>
    <row r="459" spans="1:27" ht="12.75" x14ac:dyDescent="0.2">
      <c r="A459" s="1"/>
      <c r="AA459" s="1"/>
    </row>
    <row r="460" spans="1:27" ht="12.75" x14ac:dyDescent="0.2">
      <c r="A460" s="1"/>
      <c r="AA460" s="1"/>
    </row>
    <row r="461" spans="1:27" ht="12.75" x14ac:dyDescent="0.2">
      <c r="A461" s="1"/>
      <c r="AA461" s="1"/>
    </row>
    <row r="462" spans="1:27" ht="12.75" x14ac:dyDescent="0.2">
      <c r="A462" s="1"/>
      <c r="AA462" s="1"/>
    </row>
    <row r="463" spans="1:27" ht="12.75" x14ac:dyDescent="0.2">
      <c r="A463" s="1"/>
      <c r="AA463" s="1"/>
    </row>
    <row r="464" spans="1:27" ht="12.75" x14ac:dyDescent="0.2">
      <c r="A464" s="1"/>
      <c r="AA464" s="1"/>
    </row>
    <row r="465" spans="1:27" ht="12.75" x14ac:dyDescent="0.2">
      <c r="A465" s="1"/>
      <c r="AA465" s="1"/>
    </row>
    <row r="466" spans="1:27" ht="12.75" x14ac:dyDescent="0.2">
      <c r="A466" s="1"/>
      <c r="AA466" s="1"/>
    </row>
    <row r="467" spans="1:27" ht="12.75" x14ac:dyDescent="0.2">
      <c r="A467" s="1"/>
      <c r="AA467" s="1"/>
    </row>
    <row r="468" spans="1:27" ht="12.75" x14ac:dyDescent="0.2">
      <c r="A468" s="1"/>
      <c r="AA468" s="1"/>
    </row>
    <row r="469" spans="1:27" ht="12.75" x14ac:dyDescent="0.2">
      <c r="A469" s="1"/>
      <c r="AA469" s="1"/>
    </row>
    <row r="470" spans="1:27" ht="12.75" x14ac:dyDescent="0.2">
      <c r="A470" s="1"/>
      <c r="AA470" s="1"/>
    </row>
    <row r="471" spans="1:27" ht="12.75" x14ac:dyDescent="0.2">
      <c r="A471" s="1"/>
      <c r="AA471" s="1"/>
    </row>
    <row r="472" spans="1:27" ht="12.75" x14ac:dyDescent="0.2">
      <c r="A472" s="1"/>
      <c r="AA472" s="1"/>
    </row>
    <row r="473" spans="1:27" ht="12.75" x14ac:dyDescent="0.2">
      <c r="A473" s="1"/>
      <c r="AA473" s="1"/>
    </row>
    <row r="474" spans="1:27" ht="12.75" x14ac:dyDescent="0.2">
      <c r="A474" s="1"/>
      <c r="AA474" s="1"/>
    </row>
    <row r="475" spans="1:27" ht="12.75" x14ac:dyDescent="0.2">
      <c r="A475" s="1"/>
      <c r="AA475" s="1"/>
    </row>
    <row r="476" spans="1:27" ht="12.75" x14ac:dyDescent="0.2">
      <c r="A476" s="1"/>
      <c r="AA476" s="1"/>
    </row>
    <row r="477" spans="1:27" ht="12.75" x14ac:dyDescent="0.2">
      <c r="A477" s="1"/>
      <c r="AA477" s="1"/>
    </row>
    <row r="478" spans="1:27" ht="12.75" x14ac:dyDescent="0.2">
      <c r="A478" s="1"/>
      <c r="AA478" s="1"/>
    </row>
    <row r="479" spans="1:27" ht="12.75" x14ac:dyDescent="0.2">
      <c r="A479" s="1"/>
      <c r="AA479" s="1"/>
    </row>
    <row r="480" spans="1:27" ht="12.75" x14ac:dyDescent="0.2">
      <c r="A480" s="1"/>
      <c r="AA480" s="1"/>
    </row>
    <row r="481" spans="1:27" ht="12.75" x14ac:dyDescent="0.2">
      <c r="A481" s="1"/>
      <c r="AA481" s="1"/>
    </row>
    <row r="482" spans="1:27" ht="12.75" x14ac:dyDescent="0.2">
      <c r="A482" s="1"/>
      <c r="AA482" s="1"/>
    </row>
    <row r="483" spans="1:27" ht="12.75" x14ac:dyDescent="0.2">
      <c r="A483" s="1"/>
      <c r="AA483" s="1"/>
    </row>
    <row r="484" spans="1:27" ht="12.75" x14ac:dyDescent="0.2">
      <c r="A484" s="1"/>
      <c r="AA484" s="1"/>
    </row>
    <row r="485" spans="1:27" ht="12.75" x14ac:dyDescent="0.2">
      <c r="A485" s="1"/>
      <c r="AA485" s="1"/>
    </row>
    <row r="486" spans="1:27" ht="12.75" x14ac:dyDescent="0.2">
      <c r="A486" s="1"/>
      <c r="AA486" s="1"/>
    </row>
    <row r="487" spans="1:27" ht="12.75" x14ac:dyDescent="0.2">
      <c r="A487" s="1"/>
      <c r="AA487" s="1"/>
    </row>
    <row r="488" spans="1:27" ht="12.75" x14ac:dyDescent="0.2">
      <c r="A488" s="1"/>
      <c r="AA488" s="1"/>
    </row>
    <row r="489" spans="1:27" ht="12.75" x14ac:dyDescent="0.2">
      <c r="A489" s="1"/>
      <c r="AA489" s="1"/>
    </row>
    <row r="490" spans="1:27" ht="12.75" x14ac:dyDescent="0.2">
      <c r="A490" s="1"/>
      <c r="AA490" s="1"/>
    </row>
    <row r="491" spans="1:27" ht="12.75" x14ac:dyDescent="0.2">
      <c r="A491" s="1"/>
      <c r="AA491" s="1"/>
    </row>
    <row r="492" spans="1:27" ht="12.75" x14ac:dyDescent="0.2">
      <c r="A492" s="1"/>
      <c r="AA492" s="1"/>
    </row>
    <row r="493" spans="1:27" ht="12.75" x14ac:dyDescent="0.2">
      <c r="A493" s="1"/>
      <c r="AA493" s="1"/>
    </row>
    <row r="494" spans="1:27" ht="12.75" x14ac:dyDescent="0.2">
      <c r="A494" s="1"/>
      <c r="AA494" s="1"/>
    </row>
    <row r="495" spans="1:27" ht="12.75" x14ac:dyDescent="0.2">
      <c r="A495" s="1"/>
      <c r="AA495" s="1"/>
    </row>
    <row r="496" spans="1:27" ht="12.75" x14ac:dyDescent="0.2">
      <c r="A496" s="1"/>
      <c r="AA496" s="1"/>
    </row>
    <row r="497" spans="1:27" ht="12.75" x14ac:dyDescent="0.2">
      <c r="A497" s="1"/>
      <c r="AA497" s="1"/>
    </row>
    <row r="498" spans="1:27" ht="12.75" x14ac:dyDescent="0.2">
      <c r="A498" s="1"/>
      <c r="AA498" s="1"/>
    </row>
    <row r="499" spans="1:27" ht="12.75" x14ac:dyDescent="0.2">
      <c r="A499" s="1"/>
      <c r="AA499" s="1"/>
    </row>
    <row r="500" spans="1:27" ht="12.75" x14ac:dyDescent="0.2">
      <c r="A500" s="1"/>
      <c r="AA500" s="1"/>
    </row>
    <row r="501" spans="1:27" ht="12.75" x14ac:dyDescent="0.2">
      <c r="A501" s="1"/>
      <c r="AA501" s="1"/>
    </row>
    <row r="502" spans="1:27" ht="12.75" x14ac:dyDescent="0.2">
      <c r="A502" s="1"/>
      <c r="AA502" s="1"/>
    </row>
    <row r="503" spans="1:27" ht="12.75" x14ac:dyDescent="0.2">
      <c r="A503" s="1"/>
      <c r="AA503" s="1"/>
    </row>
    <row r="504" spans="1:27" ht="12.75" x14ac:dyDescent="0.2">
      <c r="A504" s="1"/>
      <c r="AA504" s="1"/>
    </row>
    <row r="505" spans="1:27" ht="12.75" x14ac:dyDescent="0.2">
      <c r="A505" s="1"/>
      <c r="AA505" s="1"/>
    </row>
    <row r="506" spans="1:27" ht="12.75" x14ac:dyDescent="0.2">
      <c r="A506" s="1"/>
      <c r="AA506" s="1"/>
    </row>
    <row r="507" spans="1:27" ht="12.75" x14ac:dyDescent="0.2">
      <c r="A507" s="1"/>
      <c r="AA507" s="1"/>
    </row>
    <row r="508" spans="1:27" ht="12.75" x14ac:dyDescent="0.2">
      <c r="A508" s="1"/>
      <c r="AA508" s="1"/>
    </row>
    <row r="509" spans="1:27" ht="12.75" x14ac:dyDescent="0.2">
      <c r="A509" s="1"/>
      <c r="AA509" s="1"/>
    </row>
    <row r="510" spans="1:27" ht="12.75" x14ac:dyDescent="0.2">
      <c r="A510" s="1"/>
      <c r="AA510" s="1"/>
    </row>
    <row r="511" spans="1:27" ht="12.75" x14ac:dyDescent="0.2">
      <c r="A511" s="1"/>
      <c r="AA511" s="1"/>
    </row>
    <row r="512" spans="1:27" ht="12.75" x14ac:dyDescent="0.2">
      <c r="A512" s="1"/>
      <c r="AA512" s="1"/>
    </row>
    <row r="513" spans="1:27" ht="12.75" x14ac:dyDescent="0.2">
      <c r="A513" s="1"/>
      <c r="AA513" s="1"/>
    </row>
    <row r="514" spans="1:27" ht="12.75" x14ac:dyDescent="0.2">
      <c r="A514" s="1"/>
      <c r="AA514" s="1"/>
    </row>
    <row r="515" spans="1:27" ht="12.75" x14ac:dyDescent="0.2">
      <c r="A515" s="1"/>
      <c r="AA515" s="1"/>
    </row>
    <row r="516" spans="1:27" ht="12.75" x14ac:dyDescent="0.2">
      <c r="A516" s="1"/>
      <c r="AA516" s="1"/>
    </row>
    <row r="517" spans="1:27" ht="12.75" x14ac:dyDescent="0.2">
      <c r="A517" s="1"/>
      <c r="AA517" s="1"/>
    </row>
    <row r="518" spans="1:27" ht="12.75" x14ac:dyDescent="0.2">
      <c r="A518" s="1"/>
      <c r="AA518" s="1"/>
    </row>
    <row r="519" spans="1:27" ht="12.75" x14ac:dyDescent="0.2">
      <c r="A519" s="1"/>
      <c r="AA519" s="1"/>
    </row>
    <row r="520" spans="1:27" ht="12.75" x14ac:dyDescent="0.2">
      <c r="A520" s="1"/>
      <c r="AA520" s="1"/>
    </row>
    <row r="521" spans="1:27" ht="12.75" x14ac:dyDescent="0.2">
      <c r="A521" s="1"/>
      <c r="AA521" s="1"/>
    </row>
    <row r="522" spans="1:27" ht="12.75" x14ac:dyDescent="0.2">
      <c r="A522" s="1"/>
      <c r="AA522" s="1"/>
    </row>
    <row r="523" spans="1:27" ht="12.75" x14ac:dyDescent="0.2">
      <c r="A523" s="1"/>
      <c r="AA523" s="1"/>
    </row>
    <row r="524" spans="1:27" ht="12.75" x14ac:dyDescent="0.2">
      <c r="A524" s="1"/>
      <c r="AA524" s="1"/>
    </row>
    <row r="525" spans="1:27" ht="12.75" x14ac:dyDescent="0.2">
      <c r="A525" s="1"/>
      <c r="AA525" s="1"/>
    </row>
    <row r="526" spans="1:27" ht="12.75" x14ac:dyDescent="0.2">
      <c r="A526" s="1"/>
      <c r="AA526" s="1"/>
    </row>
    <row r="527" spans="1:27" ht="12.75" x14ac:dyDescent="0.2">
      <c r="A527" s="1"/>
      <c r="AA527" s="1"/>
    </row>
    <row r="528" spans="1:27" ht="12.75" x14ac:dyDescent="0.2">
      <c r="A528" s="1"/>
      <c r="AA528" s="1"/>
    </row>
    <row r="529" spans="1:27" ht="12.75" x14ac:dyDescent="0.2">
      <c r="A529" s="1"/>
      <c r="AA529" s="1"/>
    </row>
    <row r="530" spans="1:27" ht="12.75" x14ac:dyDescent="0.2">
      <c r="A530" s="1"/>
      <c r="AA530" s="1"/>
    </row>
    <row r="531" spans="1:27" ht="12.75" x14ac:dyDescent="0.2">
      <c r="A531" s="1"/>
      <c r="AA531" s="1"/>
    </row>
    <row r="532" spans="1:27" ht="12.75" x14ac:dyDescent="0.2">
      <c r="A532" s="1"/>
      <c r="AA532" s="1"/>
    </row>
    <row r="533" spans="1:27" ht="12.75" x14ac:dyDescent="0.2">
      <c r="A533" s="1"/>
      <c r="AA533" s="1"/>
    </row>
    <row r="534" spans="1:27" ht="12.75" x14ac:dyDescent="0.2">
      <c r="A534" s="1"/>
      <c r="AA534" s="1"/>
    </row>
    <row r="535" spans="1:27" ht="12.75" x14ac:dyDescent="0.2">
      <c r="A535" s="1"/>
      <c r="AA535" s="1"/>
    </row>
    <row r="536" spans="1:27" ht="12.75" x14ac:dyDescent="0.2">
      <c r="A536" s="1"/>
      <c r="AA536" s="1"/>
    </row>
    <row r="537" spans="1:27" ht="12.75" x14ac:dyDescent="0.2">
      <c r="A537" s="1"/>
      <c r="AA537" s="1"/>
    </row>
    <row r="538" spans="1:27" ht="12.75" x14ac:dyDescent="0.2">
      <c r="A538" s="1"/>
      <c r="AA538" s="1"/>
    </row>
    <row r="539" spans="1:27" ht="12.75" x14ac:dyDescent="0.2">
      <c r="A539" s="1"/>
      <c r="AA539" s="1"/>
    </row>
    <row r="540" spans="1:27" ht="12.75" x14ac:dyDescent="0.2">
      <c r="A540" s="1"/>
      <c r="AA540" s="1"/>
    </row>
    <row r="541" spans="1:27" ht="12.75" x14ac:dyDescent="0.2">
      <c r="A541" s="1"/>
      <c r="AA541" s="1"/>
    </row>
    <row r="542" spans="1:27" ht="12.75" x14ac:dyDescent="0.2">
      <c r="A542" s="1"/>
      <c r="AA542" s="1"/>
    </row>
    <row r="543" spans="1:27" ht="12.75" x14ac:dyDescent="0.2">
      <c r="A543" s="1"/>
      <c r="AA543" s="1"/>
    </row>
    <row r="544" spans="1:27" ht="12.75" x14ac:dyDescent="0.2">
      <c r="A544" s="1"/>
      <c r="AA544" s="1"/>
    </row>
    <row r="545" spans="1:27" ht="12.75" x14ac:dyDescent="0.2">
      <c r="A545" s="1"/>
      <c r="AA545" s="1"/>
    </row>
    <row r="546" spans="1:27" ht="12.75" x14ac:dyDescent="0.2">
      <c r="A546" s="1"/>
      <c r="AA546" s="1"/>
    </row>
    <row r="547" spans="1:27" ht="12.75" x14ac:dyDescent="0.2">
      <c r="A547" s="1"/>
      <c r="AA547" s="1"/>
    </row>
    <row r="548" spans="1:27" ht="12.75" x14ac:dyDescent="0.2">
      <c r="A548" s="1"/>
      <c r="AA548" s="1"/>
    </row>
    <row r="549" spans="1:27" ht="12.75" x14ac:dyDescent="0.2">
      <c r="A549" s="1"/>
      <c r="AA549" s="1"/>
    </row>
    <row r="550" spans="1:27" ht="12.75" x14ac:dyDescent="0.2">
      <c r="A550" s="1"/>
      <c r="AA550" s="1"/>
    </row>
    <row r="551" spans="1:27" ht="12.75" x14ac:dyDescent="0.2">
      <c r="A551" s="1"/>
      <c r="AA551" s="1"/>
    </row>
    <row r="552" spans="1:27" ht="12.75" x14ac:dyDescent="0.2">
      <c r="A552" s="1"/>
      <c r="AA552" s="1"/>
    </row>
    <row r="553" spans="1:27" ht="12.75" x14ac:dyDescent="0.2">
      <c r="A553" s="1"/>
      <c r="AA553" s="1"/>
    </row>
    <row r="554" spans="1:27" ht="12.75" x14ac:dyDescent="0.2">
      <c r="A554" s="1"/>
      <c r="AA554" s="1"/>
    </row>
    <row r="555" spans="1:27" ht="12.75" x14ac:dyDescent="0.2">
      <c r="A555" s="1"/>
      <c r="AA555" s="1"/>
    </row>
    <row r="556" spans="1:27" ht="12.75" x14ac:dyDescent="0.2">
      <c r="A556" s="1"/>
      <c r="AA556" s="1"/>
    </row>
    <row r="557" spans="1:27" ht="12.75" x14ac:dyDescent="0.2">
      <c r="A557" s="1"/>
      <c r="AA557" s="1"/>
    </row>
    <row r="558" spans="1:27" ht="12.75" x14ac:dyDescent="0.2">
      <c r="A558" s="1"/>
      <c r="AA558" s="1"/>
    </row>
    <row r="559" spans="1:27" ht="12.75" x14ac:dyDescent="0.2">
      <c r="A559" s="1"/>
      <c r="AA559" s="1"/>
    </row>
    <row r="560" spans="1:27" ht="12.75" x14ac:dyDescent="0.2">
      <c r="A560" s="1"/>
      <c r="AA560" s="1"/>
    </row>
    <row r="561" spans="1:27" ht="12.75" x14ac:dyDescent="0.2">
      <c r="A561" s="1"/>
      <c r="AA561" s="1"/>
    </row>
    <row r="562" spans="1:27" ht="12.75" x14ac:dyDescent="0.2">
      <c r="A562" s="1"/>
      <c r="AA562" s="1"/>
    </row>
    <row r="563" spans="1:27" ht="12.75" x14ac:dyDescent="0.2">
      <c r="A563" s="1"/>
      <c r="AA563" s="1"/>
    </row>
    <row r="564" spans="1:27" ht="12.75" x14ac:dyDescent="0.2">
      <c r="A564" s="1"/>
      <c r="AA564" s="1"/>
    </row>
    <row r="565" spans="1:27" ht="12.75" x14ac:dyDescent="0.2">
      <c r="A565" s="1"/>
      <c r="AA565" s="1"/>
    </row>
    <row r="566" spans="1:27" ht="12.75" x14ac:dyDescent="0.2">
      <c r="A566" s="1"/>
      <c r="AA566" s="1"/>
    </row>
    <row r="567" spans="1:27" ht="12.75" x14ac:dyDescent="0.2">
      <c r="A567" s="1"/>
      <c r="AA567" s="1"/>
    </row>
    <row r="568" spans="1:27" ht="12.75" x14ac:dyDescent="0.2">
      <c r="A568" s="1"/>
      <c r="AA568" s="1"/>
    </row>
    <row r="569" spans="1:27" ht="12.75" x14ac:dyDescent="0.2">
      <c r="A569" s="1"/>
      <c r="AA569" s="1"/>
    </row>
    <row r="570" spans="1:27" ht="12.75" x14ac:dyDescent="0.2">
      <c r="A570" s="1"/>
      <c r="AA570" s="1"/>
    </row>
    <row r="571" spans="1:27" ht="12.75" x14ac:dyDescent="0.2">
      <c r="A571" s="1"/>
      <c r="AA571" s="1"/>
    </row>
    <row r="572" spans="1:27" ht="12.75" x14ac:dyDescent="0.2">
      <c r="A572" s="1"/>
      <c r="AA572" s="1"/>
    </row>
    <row r="573" spans="1:27" ht="12.75" x14ac:dyDescent="0.2">
      <c r="A573" s="1"/>
      <c r="AA573" s="1"/>
    </row>
    <row r="574" spans="1:27" ht="12.75" x14ac:dyDescent="0.2">
      <c r="A574" s="1"/>
      <c r="AA574" s="1"/>
    </row>
    <row r="575" spans="1:27" ht="12.75" x14ac:dyDescent="0.2">
      <c r="A575" s="1"/>
      <c r="AA575" s="1"/>
    </row>
    <row r="576" spans="1:27" ht="12.75" x14ac:dyDescent="0.2">
      <c r="A576" s="1"/>
      <c r="AA576" s="1"/>
    </row>
    <row r="577" spans="1:27" ht="12.75" x14ac:dyDescent="0.2">
      <c r="A577" s="1"/>
      <c r="AA577" s="1"/>
    </row>
    <row r="578" spans="1:27" ht="12.75" x14ac:dyDescent="0.2">
      <c r="A578" s="1"/>
      <c r="AA578" s="1"/>
    </row>
    <row r="579" spans="1:27" ht="12.75" x14ac:dyDescent="0.2">
      <c r="A579" s="1"/>
      <c r="AA579" s="1"/>
    </row>
    <row r="580" spans="1:27" ht="12.75" x14ac:dyDescent="0.2">
      <c r="A580" s="1"/>
      <c r="AA580" s="1"/>
    </row>
    <row r="581" spans="1:27" ht="12.75" x14ac:dyDescent="0.2">
      <c r="A581" s="1"/>
      <c r="AA581" s="1"/>
    </row>
    <row r="582" spans="1:27" ht="12.75" x14ac:dyDescent="0.2">
      <c r="A582" s="1"/>
      <c r="AA582" s="1"/>
    </row>
    <row r="583" spans="1:27" ht="12.75" x14ac:dyDescent="0.2">
      <c r="A583" s="1"/>
      <c r="AA583" s="1"/>
    </row>
    <row r="584" spans="1:27" ht="12.75" x14ac:dyDescent="0.2">
      <c r="A584" s="1"/>
      <c r="AA584" s="1"/>
    </row>
    <row r="585" spans="1:27" ht="12.75" x14ac:dyDescent="0.2">
      <c r="A585" s="1"/>
      <c r="AA585" s="1"/>
    </row>
    <row r="586" spans="1:27" ht="12.75" x14ac:dyDescent="0.2">
      <c r="A586" s="1"/>
      <c r="AA586" s="1"/>
    </row>
    <row r="587" spans="1:27" ht="12.75" x14ac:dyDescent="0.2">
      <c r="A587" s="1"/>
      <c r="AA587" s="1"/>
    </row>
    <row r="588" spans="1:27" ht="12.75" x14ac:dyDescent="0.2">
      <c r="A588" s="1"/>
      <c r="AA588" s="1"/>
    </row>
    <row r="589" spans="1:27" ht="12.75" x14ac:dyDescent="0.2">
      <c r="A589" s="1"/>
      <c r="AA589" s="1"/>
    </row>
    <row r="590" spans="1:27" ht="12.75" x14ac:dyDescent="0.2">
      <c r="A590" s="1"/>
      <c r="AA590" s="1"/>
    </row>
    <row r="591" spans="1:27" ht="12.75" x14ac:dyDescent="0.2">
      <c r="A591" s="1"/>
      <c r="AA591" s="1"/>
    </row>
    <row r="592" spans="1:27" ht="12.75" x14ac:dyDescent="0.2">
      <c r="A592" s="1"/>
      <c r="AA592" s="1"/>
    </row>
    <row r="593" spans="1:27" ht="12.75" x14ac:dyDescent="0.2">
      <c r="A593" s="1"/>
      <c r="AA593" s="1"/>
    </row>
    <row r="594" spans="1:27" ht="12.75" x14ac:dyDescent="0.2">
      <c r="A594" s="1"/>
      <c r="AA594" s="1"/>
    </row>
    <row r="595" spans="1:27" ht="12.75" x14ac:dyDescent="0.2">
      <c r="A595" s="1"/>
      <c r="AA595" s="1"/>
    </row>
    <row r="596" spans="1:27" ht="12.75" x14ac:dyDescent="0.2">
      <c r="A596" s="1"/>
      <c r="AA596" s="1"/>
    </row>
    <row r="597" spans="1:27" ht="12.75" x14ac:dyDescent="0.2">
      <c r="A597" s="1"/>
      <c r="AA597" s="1"/>
    </row>
    <row r="598" spans="1:27" ht="12.75" x14ac:dyDescent="0.2">
      <c r="A598" s="1"/>
      <c r="AA598" s="1"/>
    </row>
    <row r="599" spans="1:27" ht="12.75" x14ac:dyDescent="0.2">
      <c r="A599" s="1"/>
      <c r="AA599" s="1"/>
    </row>
    <row r="600" spans="1:27" ht="12.75" x14ac:dyDescent="0.2">
      <c r="A600" s="1"/>
      <c r="AA600" s="1"/>
    </row>
    <row r="601" spans="1:27" ht="12.75" x14ac:dyDescent="0.2">
      <c r="A601" s="1"/>
      <c r="AA601" s="1"/>
    </row>
    <row r="602" spans="1:27" ht="12.75" x14ac:dyDescent="0.2">
      <c r="A602" s="1"/>
      <c r="AA602" s="1"/>
    </row>
    <row r="603" spans="1:27" ht="12.75" x14ac:dyDescent="0.2">
      <c r="A603" s="1"/>
      <c r="AA603" s="1"/>
    </row>
    <row r="604" spans="1:27" ht="12.75" x14ac:dyDescent="0.2">
      <c r="A604" s="1"/>
      <c r="AA604" s="1"/>
    </row>
    <row r="605" spans="1:27" ht="12.75" x14ac:dyDescent="0.2">
      <c r="A605" s="1"/>
      <c r="AA605" s="1"/>
    </row>
    <row r="606" spans="1:27" ht="12.75" x14ac:dyDescent="0.2">
      <c r="A606" s="1"/>
      <c r="AA606" s="1"/>
    </row>
    <row r="607" spans="1:27" ht="12.75" x14ac:dyDescent="0.2">
      <c r="A607" s="1"/>
      <c r="AA607" s="1"/>
    </row>
    <row r="608" spans="1:27" ht="12.75" x14ac:dyDescent="0.2">
      <c r="A608" s="1"/>
      <c r="AA608" s="1"/>
    </row>
    <row r="609" spans="1:27" ht="12.75" x14ac:dyDescent="0.2">
      <c r="A609" s="1"/>
      <c r="AA609" s="1"/>
    </row>
    <row r="610" spans="1:27" ht="12.75" x14ac:dyDescent="0.2">
      <c r="A610" s="1"/>
      <c r="AA610" s="1"/>
    </row>
    <row r="611" spans="1:27" ht="12.75" x14ac:dyDescent="0.2">
      <c r="A611" s="1"/>
      <c r="AA611" s="1"/>
    </row>
    <row r="612" spans="1:27" ht="12.75" x14ac:dyDescent="0.2">
      <c r="A612" s="1"/>
      <c r="AA612" s="1"/>
    </row>
    <row r="613" spans="1:27" ht="12.75" x14ac:dyDescent="0.2">
      <c r="A613" s="1"/>
      <c r="AA613" s="1"/>
    </row>
    <row r="614" spans="1:27" ht="12.75" x14ac:dyDescent="0.2">
      <c r="A614" s="1"/>
      <c r="AA614" s="1"/>
    </row>
    <row r="615" spans="1:27" ht="12.75" x14ac:dyDescent="0.2">
      <c r="A615" s="1"/>
      <c r="AA615" s="1"/>
    </row>
    <row r="616" spans="1:27" ht="12.75" x14ac:dyDescent="0.2">
      <c r="A616" s="1"/>
      <c r="AA616" s="1"/>
    </row>
    <row r="617" spans="1:27" ht="12.75" x14ac:dyDescent="0.2">
      <c r="A617" s="1"/>
      <c r="AA617" s="1"/>
    </row>
    <row r="618" spans="1:27" ht="12.75" x14ac:dyDescent="0.2">
      <c r="A618" s="1"/>
      <c r="AA618" s="1"/>
    </row>
    <row r="619" spans="1:27" ht="12.75" x14ac:dyDescent="0.2">
      <c r="A619" s="1"/>
      <c r="AA619" s="1"/>
    </row>
    <row r="620" spans="1:27" ht="12.75" x14ac:dyDescent="0.2">
      <c r="A620" s="1"/>
      <c r="AA620" s="1"/>
    </row>
    <row r="621" spans="1:27" ht="12.75" x14ac:dyDescent="0.2">
      <c r="A621" s="1"/>
      <c r="AA621" s="1"/>
    </row>
    <row r="622" spans="1:27" ht="12.75" x14ac:dyDescent="0.2">
      <c r="A622" s="1"/>
      <c r="AA622" s="1"/>
    </row>
    <row r="623" spans="1:27" ht="12.75" x14ac:dyDescent="0.2">
      <c r="A623" s="1"/>
      <c r="AA623" s="1"/>
    </row>
    <row r="624" spans="1:27" ht="12.75" x14ac:dyDescent="0.2">
      <c r="A624" s="1"/>
      <c r="AA624" s="1"/>
    </row>
    <row r="625" spans="1:27" ht="12.75" x14ac:dyDescent="0.2">
      <c r="A625" s="1"/>
      <c r="AA625" s="1"/>
    </row>
    <row r="626" spans="1:27" ht="12.75" x14ac:dyDescent="0.2">
      <c r="A626" s="1"/>
      <c r="AA626" s="1"/>
    </row>
    <row r="627" spans="1:27" ht="12.75" x14ac:dyDescent="0.2">
      <c r="A627" s="1"/>
      <c r="AA627" s="1"/>
    </row>
    <row r="628" spans="1:27" ht="12.75" x14ac:dyDescent="0.2">
      <c r="A628" s="1"/>
      <c r="AA628" s="1"/>
    </row>
    <row r="629" spans="1:27" ht="12.75" x14ac:dyDescent="0.2">
      <c r="A629" s="1"/>
      <c r="AA629" s="1"/>
    </row>
    <row r="630" spans="1:27" ht="12.75" x14ac:dyDescent="0.2">
      <c r="A630" s="1"/>
      <c r="AA630" s="1"/>
    </row>
    <row r="631" spans="1:27" ht="12.75" x14ac:dyDescent="0.2">
      <c r="A631" s="1"/>
      <c r="AA631" s="1"/>
    </row>
    <row r="632" spans="1:27" ht="12.75" x14ac:dyDescent="0.2">
      <c r="A632" s="1"/>
      <c r="AA632" s="1"/>
    </row>
    <row r="633" spans="1:27" ht="12.75" x14ac:dyDescent="0.2">
      <c r="A633" s="1"/>
      <c r="AA633" s="1"/>
    </row>
    <row r="634" spans="1:27" ht="12.75" x14ac:dyDescent="0.2">
      <c r="A634" s="1"/>
      <c r="AA634" s="1"/>
    </row>
    <row r="635" spans="1:27" ht="12.75" x14ac:dyDescent="0.2">
      <c r="A635" s="1"/>
      <c r="AA635" s="1"/>
    </row>
    <row r="636" spans="1:27" ht="12.75" x14ac:dyDescent="0.2">
      <c r="A636" s="1"/>
      <c r="AA636" s="1"/>
    </row>
    <row r="637" spans="1:27" ht="12.75" x14ac:dyDescent="0.2">
      <c r="A637" s="1"/>
      <c r="AA637" s="1"/>
    </row>
    <row r="638" spans="1:27" ht="12.75" x14ac:dyDescent="0.2">
      <c r="A638" s="1"/>
      <c r="AA638" s="1"/>
    </row>
    <row r="639" spans="1:27" ht="12.75" x14ac:dyDescent="0.2">
      <c r="A639" s="1"/>
      <c r="AA639" s="1"/>
    </row>
    <row r="640" spans="1:27" ht="12.75" x14ac:dyDescent="0.2">
      <c r="A640" s="1"/>
      <c r="AA640" s="1"/>
    </row>
    <row r="641" spans="1:27" ht="12.75" x14ac:dyDescent="0.2">
      <c r="A641" s="1"/>
      <c r="AA641" s="1"/>
    </row>
    <row r="642" spans="1:27" ht="12.75" x14ac:dyDescent="0.2">
      <c r="A642" s="1"/>
      <c r="AA642" s="1"/>
    </row>
    <row r="643" spans="1:27" ht="12.75" x14ac:dyDescent="0.2">
      <c r="A643" s="1"/>
      <c r="AA643" s="1"/>
    </row>
    <row r="644" spans="1:27" ht="12.75" x14ac:dyDescent="0.2">
      <c r="A644" s="1"/>
      <c r="AA644" s="1"/>
    </row>
    <row r="645" spans="1:27" ht="12.75" x14ac:dyDescent="0.2">
      <c r="A645" s="1"/>
      <c r="AA645" s="1"/>
    </row>
    <row r="646" spans="1:27" ht="12.75" x14ac:dyDescent="0.2">
      <c r="A646" s="1"/>
      <c r="AA646" s="1"/>
    </row>
    <row r="647" spans="1:27" ht="12.75" x14ac:dyDescent="0.2">
      <c r="A647" s="1"/>
      <c r="AA647" s="1"/>
    </row>
    <row r="648" spans="1:27" ht="12.75" x14ac:dyDescent="0.2">
      <c r="A648" s="1"/>
      <c r="AA648" s="1"/>
    </row>
    <row r="649" spans="1:27" ht="12.75" x14ac:dyDescent="0.2">
      <c r="A649" s="1"/>
      <c r="AA649" s="1"/>
    </row>
    <row r="650" spans="1:27" ht="12.75" x14ac:dyDescent="0.2">
      <c r="A650" s="1"/>
      <c r="AA650" s="1"/>
    </row>
    <row r="651" spans="1:27" ht="12.75" x14ac:dyDescent="0.2">
      <c r="A651" s="1"/>
      <c r="AA651" s="1"/>
    </row>
    <row r="652" spans="1:27" ht="12.75" x14ac:dyDescent="0.2">
      <c r="A652" s="1"/>
      <c r="AA652" s="1"/>
    </row>
    <row r="653" spans="1:27" ht="12.75" x14ac:dyDescent="0.2">
      <c r="A653" s="1"/>
      <c r="AA653" s="1"/>
    </row>
    <row r="654" spans="1:27" ht="12.75" x14ac:dyDescent="0.2">
      <c r="A654" s="1"/>
      <c r="AA654" s="1"/>
    </row>
    <row r="655" spans="1:27" ht="12.75" x14ac:dyDescent="0.2">
      <c r="A655" s="1"/>
      <c r="AA655" s="1"/>
    </row>
    <row r="656" spans="1:27" ht="12.75" x14ac:dyDescent="0.2">
      <c r="A656" s="1"/>
      <c r="AA656" s="1"/>
    </row>
    <row r="657" spans="1:27" ht="12.75" x14ac:dyDescent="0.2">
      <c r="A657" s="1"/>
      <c r="AA657" s="1"/>
    </row>
    <row r="658" spans="1:27" ht="12.75" x14ac:dyDescent="0.2">
      <c r="A658" s="1"/>
      <c r="AA658" s="1"/>
    </row>
    <row r="659" spans="1:27" ht="12.75" x14ac:dyDescent="0.2">
      <c r="A659" s="1"/>
      <c r="AA659" s="1"/>
    </row>
    <row r="660" spans="1:27" ht="12.75" x14ac:dyDescent="0.2">
      <c r="A660" s="1"/>
      <c r="AA660" s="1"/>
    </row>
    <row r="661" spans="1:27" ht="12.75" x14ac:dyDescent="0.2">
      <c r="A661" s="1"/>
      <c r="AA661" s="1"/>
    </row>
    <row r="662" spans="1:27" ht="12.75" x14ac:dyDescent="0.2">
      <c r="A662" s="1"/>
      <c r="AA662" s="1"/>
    </row>
    <row r="663" spans="1:27" ht="12.75" x14ac:dyDescent="0.2">
      <c r="A663" s="1"/>
      <c r="AA663" s="1"/>
    </row>
    <row r="664" spans="1:27" ht="12.75" x14ac:dyDescent="0.2">
      <c r="A664" s="1"/>
      <c r="AA664" s="1"/>
    </row>
    <row r="665" spans="1:27" ht="12.75" x14ac:dyDescent="0.2">
      <c r="A665" s="1"/>
      <c r="AA665" s="1"/>
    </row>
    <row r="666" spans="1:27" ht="12.75" x14ac:dyDescent="0.2">
      <c r="A666" s="1"/>
      <c r="AA666" s="1"/>
    </row>
    <row r="667" spans="1:27" ht="12.75" x14ac:dyDescent="0.2">
      <c r="A667" s="1"/>
      <c r="AA667" s="1"/>
    </row>
    <row r="668" spans="1:27" ht="12.75" x14ac:dyDescent="0.2">
      <c r="A668" s="1"/>
      <c r="AA668" s="1"/>
    </row>
    <row r="669" spans="1:27" ht="12.75" x14ac:dyDescent="0.2">
      <c r="A669" s="1"/>
      <c r="AA669" s="1"/>
    </row>
    <row r="670" spans="1:27" ht="12.75" x14ac:dyDescent="0.2">
      <c r="A670" s="1"/>
      <c r="AA670" s="1"/>
    </row>
    <row r="671" spans="1:27" ht="12.75" x14ac:dyDescent="0.2">
      <c r="A671" s="1"/>
      <c r="AA671" s="1"/>
    </row>
    <row r="672" spans="1:27" ht="12.75" x14ac:dyDescent="0.2">
      <c r="A672" s="1"/>
      <c r="AA672" s="1"/>
    </row>
    <row r="673" spans="1:27" ht="12.75" x14ac:dyDescent="0.2">
      <c r="A673" s="1"/>
      <c r="AA673" s="1"/>
    </row>
    <row r="674" spans="1:27" ht="12.75" x14ac:dyDescent="0.2">
      <c r="A674" s="1"/>
      <c r="AA674" s="1"/>
    </row>
    <row r="675" spans="1:27" ht="12.75" x14ac:dyDescent="0.2">
      <c r="A675" s="1"/>
      <c r="AA675" s="1"/>
    </row>
    <row r="676" spans="1:27" ht="12.75" x14ac:dyDescent="0.2">
      <c r="A676" s="1"/>
      <c r="AA676" s="1"/>
    </row>
    <row r="677" spans="1:27" ht="12.75" x14ac:dyDescent="0.2">
      <c r="A677" s="1"/>
      <c r="AA677" s="1"/>
    </row>
    <row r="678" spans="1:27" ht="12.75" x14ac:dyDescent="0.2">
      <c r="A678" s="1"/>
      <c r="AA678" s="1"/>
    </row>
    <row r="679" spans="1:27" ht="12.75" x14ac:dyDescent="0.2">
      <c r="A679" s="1"/>
      <c r="AA679" s="1"/>
    </row>
    <row r="680" spans="1:27" ht="12.75" x14ac:dyDescent="0.2">
      <c r="A680" s="1"/>
      <c r="AA680" s="1"/>
    </row>
    <row r="681" spans="1:27" ht="12.75" x14ac:dyDescent="0.2">
      <c r="A681" s="1"/>
      <c r="AA681" s="1"/>
    </row>
    <row r="682" spans="1:27" ht="12.75" x14ac:dyDescent="0.2">
      <c r="A682" s="1"/>
      <c r="AA682" s="1"/>
    </row>
    <row r="683" spans="1:27" ht="12.75" x14ac:dyDescent="0.2">
      <c r="A683" s="1"/>
      <c r="AA683" s="1"/>
    </row>
    <row r="684" spans="1:27" ht="12.75" x14ac:dyDescent="0.2">
      <c r="A684" s="1"/>
      <c r="AA684" s="1"/>
    </row>
    <row r="685" spans="1:27" ht="12.75" x14ac:dyDescent="0.2">
      <c r="A685" s="1"/>
      <c r="AA685" s="1"/>
    </row>
    <row r="686" spans="1:27" ht="12.75" x14ac:dyDescent="0.2">
      <c r="A686" s="1"/>
      <c r="AA686" s="1"/>
    </row>
    <row r="687" spans="1:27" ht="12.75" x14ac:dyDescent="0.2">
      <c r="A687" s="1"/>
      <c r="AA687" s="1"/>
    </row>
    <row r="688" spans="1:27" ht="12.75" x14ac:dyDescent="0.2">
      <c r="A688" s="1"/>
      <c r="AA688" s="1"/>
    </row>
    <row r="689" spans="1:27" ht="12.75" x14ac:dyDescent="0.2">
      <c r="A689" s="1"/>
      <c r="AA689" s="1"/>
    </row>
    <row r="690" spans="1:27" ht="12.75" x14ac:dyDescent="0.2">
      <c r="A690" s="1"/>
      <c r="AA690" s="1"/>
    </row>
    <row r="691" spans="1:27" ht="12.75" x14ac:dyDescent="0.2">
      <c r="A691" s="1"/>
      <c r="AA691" s="1"/>
    </row>
    <row r="692" spans="1:27" ht="12.75" x14ac:dyDescent="0.2">
      <c r="A692" s="1"/>
      <c r="AA692" s="1"/>
    </row>
    <row r="693" spans="1:27" ht="12.75" x14ac:dyDescent="0.2">
      <c r="A693" s="1"/>
      <c r="AA693" s="1"/>
    </row>
    <row r="694" spans="1:27" ht="12.75" x14ac:dyDescent="0.2">
      <c r="A694" s="1"/>
      <c r="AA694" s="1"/>
    </row>
    <row r="695" spans="1:27" ht="12.75" x14ac:dyDescent="0.2">
      <c r="A695" s="1"/>
      <c r="AA695" s="1"/>
    </row>
    <row r="696" spans="1:27" ht="12.75" x14ac:dyDescent="0.2">
      <c r="A696" s="1"/>
      <c r="AA696" s="1"/>
    </row>
    <row r="697" spans="1:27" ht="12.75" x14ac:dyDescent="0.2">
      <c r="A697" s="1"/>
      <c r="AA697" s="1"/>
    </row>
    <row r="698" spans="1:27" ht="12.75" x14ac:dyDescent="0.2">
      <c r="A698" s="1"/>
      <c r="AA698" s="1"/>
    </row>
    <row r="699" spans="1:27" ht="12.75" x14ac:dyDescent="0.2">
      <c r="A699" s="1"/>
      <c r="AA699" s="1"/>
    </row>
    <row r="700" spans="1:27" ht="12.75" x14ac:dyDescent="0.2">
      <c r="A700" s="1"/>
      <c r="AA700" s="1"/>
    </row>
    <row r="701" spans="1:27" ht="12.75" x14ac:dyDescent="0.2">
      <c r="A701" s="1"/>
      <c r="AA701" s="1"/>
    </row>
    <row r="702" spans="1:27" ht="12.75" x14ac:dyDescent="0.2">
      <c r="A702" s="1"/>
      <c r="AA702" s="1"/>
    </row>
    <row r="703" spans="1:27" ht="12.75" x14ac:dyDescent="0.2">
      <c r="A703" s="1"/>
      <c r="AA703" s="1"/>
    </row>
    <row r="704" spans="1:27" ht="12.75" x14ac:dyDescent="0.2">
      <c r="A704" s="1"/>
      <c r="AA704" s="1"/>
    </row>
    <row r="705" spans="1:27" ht="12.75" x14ac:dyDescent="0.2">
      <c r="A705" s="1"/>
      <c r="AA705" s="1"/>
    </row>
    <row r="706" spans="1:27" ht="12.75" x14ac:dyDescent="0.2">
      <c r="A706" s="1"/>
      <c r="AA706" s="1"/>
    </row>
    <row r="707" spans="1:27" ht="12.75" x14ac:dyDescent="0.2">
      <c r="A707" s="1"/>
      <c r="AA707" s="1"/>
    </row>
    <row r="708" spans="1:27" ht="12.75" x14ac:dyDescent="0.2">
      <c r="A708" s="1"/>
      <c r="AA708" s="1"/>
    </row>
    <row r="709" spans="1:27" ht="12.75" x14ac:dyDescent="0.2">
      <c r="A709" s="1"/>
      <c r="AA709" s="1"/>
    </row>
    <row r="710" spans="1:27" ht="12.75" x14ac:dyDescent="0.2">
      <c r="A710" s="1"/>
      <c r="AA710" s="1"/>
    </row>
    <row r="711" spans="1:27" ht="12.75" x14ac:dyDescent="0.2">
      <c r="A711" s="1"/>
      <c r="AA711" s="1"/>
    </row>
    <row r="712" spans="1:27" ht="12.75" x14ac:dyDescent="0.2">
      <c r="A712" s="1"/>
      <c r="AA712" s="1"/>
    </row>
    <row r="713" spans="1:27" ht="12.75" x14ac:dyDescent="0.2">
      <c r="A713" s="1"/>
      <c r="AA713" s="1"/>
    </row>
    <row r="714" spans="1:27" ht="12.75" x14ac:dyDescent="0.2">
      <c r="A714" s="1"/>
      <c r="AA714" s="1"/>
    </row>
    <row r="715" spans="1:27" ht="12.75" x14ac:dyDescent="0.2">
      <c r="A715" s="1"/>
      <c r="AA715" s="1"/>
    </row>
    <row r="716" spans="1:27" ht="12.75" x14ac:dyDescent="0.2">
      <c r="A716" s="1"/>
      <c r="AA716" s="1"/>
    </row>
    <row r="717" spans="1:27" ht="12.75" x14ac:dyDescent="0.2">
      <c r="A717" s="1"/>
      <c r="AA717" s="1"/>
    </row>
    <row r="718" spans="1:27" ht="12.75" x14ac:dyDescent="0.2">
      <c r="A718" s="1"/>
      <c r="AA718" s="1"/>
    </row>
    <row r="719" spans="1:27" ht="12.75" x14ac:dyDescent="0.2">
      <c r="A719" s="1"/>
      <c r="AA719" s="1"/>
    </row>
    <row r="720" spans="1:27" ht="12.75" x14ac:dyDescent="0.2">
      <c r="A720" s="1"/>
      <c r="AA720" s="1"/>
    </row>
    <row r="721" spans="1:27" ht="12.75" x14ac:dyDescent="0.2">
      <c r="A721" s="1"/>
      <c r="AA721" s="1"/>
    </row>
    <row r="722" spans="1:27" ht="12.75" x14ac:dyDescent="0.2">
      <c r="A722" s="1"/>
      <c r="AA722" s="1"/>
    </row>
    <row r="723" spans="1:27" ht="12.75" x14ac:dyDescent="0.2">
      <c r="A723" s="1"/>
      <c r="AA723" s="1"/>
    </row>
    <row r="724" spans="1:27" ht="12.75" x14ac:dyDescent="0.2">
      <c r="A724" s="1"/>
      <c r="AA724" s="1"/>
    </row>
    <row r="725" spans="1:27" ht="12.75" x14ac:dyDescent="0.2">
      <c r="A725" s="1"/>
      <c r="AA725" s="1"/>
    </row>
    <row r="726" spans="1:27" ht="12.75" x14ac:dyDescent="0.2">
      <c r="A726" s="1"/>
      <c r="AA726" s="1"/>
    </row>
    <row r="727" spans="1:27" ht="12.75" x14ac:dyDescent="0.2">
      <c r="A727" s="1"/>
      <c r="AA727" s="1"/>
    </row>
    <row r="728" spans="1:27" ht="12.75" x14ac:dyDescent="0.2">
      <c r="A728" s="1"/>
      <c r="AA728" s="1"/>
    </row>
    <row r="729" spans="1:27" ht="12.75" x14ac:dyDescent="0.2">
      <c r="A729" s="1"/>
      <c r="AA729" s="1"/>
    </row>
    <row r="730" spans="1:27" ht="12.75" x14ac:dyDescent="0.2">
      <c r="A730" s="1"/>
      <c r="AA730" s="1"/>
    </row>
    <row r="731" spans="1:27" ht="12.75" x14ac:dyDescent="0.2">
      <c r="A731" s="1"/>
      <c r="AA731" s="1"/>
    </row>
    <row r="732" spans="1:27" ht="12.75" x14ac:dyDescent="0.2">
      <c r="A732" s="1"/>
      <c r="AA732" s="1"/>
    </row>
    <row r="733" spans="1:27" ht="12.75" x14ac:dyDescent="0.2">
      <c r="A733" s="1"/>
      <c r="AA733" s="1"/>
    </row>
    <row r="734" spans="1:27" ht="12.75" x14ac:dyDescent="0.2">
      <c r="A734" s="1"/>
      <c r="AA734" s="1"/>
    </row>
    <row r="735" spans="1:27" ht="12.75" x14ac:dyDescent="0.2">
      <c r="A735" s="1"/>
      <c r="AA735" s="1"/>
    </row>
    <row r="736" spans="1:27" ht="12.75" x14ac:dyDescent="0.2">
      <c r="A736" s="1"/>
      <c r="AA736" s="1"/>
    </row>
    <row r="737" spans="1:27" ht="12.75" x14ac:dyDescent="0.2">
      <c r="A737" s="1"/>
      <c r="AA737" s="1"/>
    </row>
    <row r="738" spans="1:27" ht="12.75" x14ac:dyDescent="0.2">
      <c r="A738" s="1"/>
      <c r="AA738" s="1"/>
    </row>
    <row r="739" spans="1:27" ht="12.75" x14ac:dyDescent="0.2">
      <c r="A739" s="1"/>
      <c r="AA739" s="1"/>
    </row>
    <row r="740" spans="1:27" ht="12.75" x14ac:dyDescent="0.2">
      <c r="A740" s="1"/>
      <c r="AA740" s="1"/>
    </row>
    <row r="741" spans="1:27" ht="12.75" x14ac:dyDescent="0.2">
      <c r="A741" s="1"/>
      <c r="AA741" s="1"/>
    </row>
    <row r="742" spans="1:27" ht="12.75" x14ac:dyDescent="0.2">
      <c r="A742" s="1"/>
      <c r="AA742" s="1"/>
    </row>
    <row r="743" spans="1:27" ht="12.75" x14ac:dyDescent="0.2">
      <c r="A743" s="1"/>
      <c r="AA743" s="1"/>
    </row>
    <row r="744" spans="1:27" ht="12.75" x14ac:dyDescent="0.2">
      <c r="A744" s="1"/>
      <c r="AA744" s="1"/>
    </row>
    <row r="745" spans="1:27" ht="12.75" x14ac:dyDescent="0.2">
      <c r="A745" s="1"/>
      <c r="AA745" s="1"/>
    </row>
    <row r="746" spans="1:27" ht="12.75" x14ac:dyDescent="0.2">
      <c r="A746" s="1"/>
      <c r="AA746" s="1"/>
    </row>
    <row r="747" spans="1:27" ht="12.75" x14ac:dyDescent="0.2">
      <c r="A747" s="1"/>
      <c r="AA747" s="1"/>
    </row>
    <row r="748" spans="1:27" ht="12.75" x14ac:dyDescent="0.2">
      <c r="A748" s="1"/>
      <c r="AA748" s="1"/>
    </row>
    <row r="749" spans="1:27" ht="12.75" x14ac:dyDescent="0.2">
      <c r="A749" s="1"/>
      <c r="AA749" s="1"/>
    </row>
    <row r="750" spans="1:27" ht="12.75" x14ac:dyDescent="0.2">
      <c r="A750" s="1"/>
      <c r="AA750" s="1"/>
    </row>
    <row r="751" spans="1:27" ht="12.75" x14ac:dyDescent="0.2">
      <c r="A751" s="1"/>
      <c r="AA751" s="1"/>
    </row>
    <row r="752" spans="1:27" ht="12.75" x14ac:dyDescent="0.2">
      <c r="A752" s="1"/>
      <c r="AA752" s="1"/>
    </row>
    <row r="753" spans="1:27" ht="12.75" x14ac:dyDescent="0.2">
      <c r="A753" s="1"/>
      <c r="AA753" s="1"/>
    </row>
    <row r="754" spans="1:27" ht="12.75" x14ac:dyDescent="0.2">
      <c r="A754" s="1"/>
      <c r="AA754" s="1"/>
    </row>
    <row r="755" spans="1:27" ht="12.75" x14ac:dyDescent="0.2">
      <c r="A755" s="1"/>
      <c r="AA755" s="1"/>
    </row>
    <row r="756" spans="1:27" ht="12.75" x14ac:dyDescent="0.2">
      <c r="A756" s="1"/>
      <c r="AA756" s="1"/>
    </row>
    <row r="757" spans="1:27" ht="12.75" x14ac:dyDescent="0.2">
      <c r="A757" s="1"/>
      <c r="AA757" s="1"/>
    </row>
    <row r="758" spans="1:27" ht="12.75" x14ac:dyDescent="0.2">
      <c r="A758" s="1"/>
      <c r="AA758" s="1"/>
    </row>
    <row r="759" spans="1:27" ht="12.75" x14ac:dyDescent="0.2">
      <c r="A759" s="1"/>
      <c r="AA759" s="1"/>
    </row>
    <row r="760" spans="1:27" ht="12.75" x14ac:dyDescent="0.2">
      <c r="A760" s="1"/>
      <c r="AA760" s="1"/>
    </row>
    <row r="761" spans="1:27" ht="12.75" x14ac:dyDescent="0.2">
      <c r="A761" s="1"/>
      <c r="AA761" s="1"/>
    </row>
    <row r="762" spans="1:27" ht="12.75" x14ac:dyDescent="0.2">
      <c r="A762" s="1"/>
      <c r="AA762" s="1"/>
    </row>
    <row r="763" spans="1:27" ht="12.75" x14ac:dyDescent="0.2">
      <c r="A763" s="1"/>
      <c r="AA763" s="1"/>
    </row>
    <row r="764" spans="1:27" ht="12.75" x14ac:dyDescent="0.2">
      <c r="A764" s="1"/>
      <c r="AA764" s="1"/>
    </row>
    <row r="765" spans="1:27" ht="12.75" x14ac:dyDescent="0.2">
      <c r="A765" s="1"/>
      <c r="AA765" s="1"/>
    </row>
    <row r="766" spans="1:27" ht="12.75" x14ac:dyDescent="0.2">
      <c r="A766" s="1"/>
      <c r="AA766" s="1"/>
    </row>
    <row r="767" spans="1:27" ht="12.75" x14ac:dyDescent="0.2">
      <c r="A767" s="1"/>
      <c r="AA767" s="1"/>
    </row>
    <row r="768" spans="1:27" ht="12.75" x14ac:dyDescent="0.2">
      <c r="A768" s="1"/>
      <c r="AA768" s="1"/>
    </row>
    <row r="769" spans="1:27" ht="12.75" x14ac:dyDescent="0.2">
      <c r="A769" s="1"/>
      <c r="AA769" s="1"/>
    </row>
    <row r="770" spans="1:27" ht="12.75" x14ac:dyDescent="0.2">
      <c r="A770" s="1"/>
      <c r="AA770" s="1"/>
    </row>
    <row r="771" spans="1:27" ht="12.75" x14ac:dyDescent="0.2">
      <c r="A771" s="1"/>
      <c r="AA771" s="1"/>
    </row>
    <row r="772" spans="1:27" ht="12.75" x14ac:dyDescent="0.2">
      <c r="A772" s="1"/>
      <c r="AA772" s="1"/>
    </row>
    <row r="773" spans="1:27" ht="12.75" x14ac:dyDescent="0.2">
      <c r="A773" s="1"/>
      <c r="AA773" s="1"/>
    </row>
    <row r="774" spans="1:27" ht="12.75" x14ac:dyDescent="0.2">
      <c r="A774" s="1"/>
      <c r="AA774" s="1"/>
    </row>
    <row r="775" spans="1:27" ht="12.75" x14ac:dyDescent="0.2">
      <c r="A775" s="1"/>
      <c r="AA775" s="1"/>
    </row>
    <row r="776" spans="1:27" ht="12.75" x14ac:dyDescent="0.2">
      <c r="A776" s="1"/>
      <c r="AA776" s="1"/>
    </row>
    <row r="777" spans="1:27" ht="12.75" x14ac:dyDescent="0.2">
      <c r="A777" s="1"/>
      <c r="AA777" s="1"/>
    </row>
    <row r="778" spans="1:27" ht="12.75" x14ac:dyDescent="0.2">
      <c r="A778" s="1"/>
      <c r="AA778" s="1"/>
    </row>
    <row r="779" spans="1:27" ht="12.75" x14ac:dyDescent="0.2">
      <c r="A779" s="1"/>
      <c r="AA779" s="1"/>
    </row>
    <row r="780" spans="1:27" ht="12.75" x14ac:dyDescent="0.2">
      <c r="A780" s="1"/>
      <c r="AA780" s="1"/>
    </row>
    <row r="781" spans="1:27" ht="12.75" x14ac:dyDescent="0.2">
      <c r="A781" s="1"/>
      <c r="AA781" s="1"/>
    </row>
    <row r="782" spans="1:27" ht="12.75" x14ac:dyDescent="0.2">
      <c r="A782" s="1"/>
      <c r="AA782" s="1"/>
    </row>
    <row r="783" spans="1:27" ht="12.75" x14ac:dyDescent="0.2">
      <c r="A783" s="1"/>
      <c r="AA783" s="1"/>
    </row>
    <row r="784" spans="1:27" ht="12.75" x14ac:dyDescent="0.2">
      <c r="A784" s="1"/>
      <c r="AA784" s="1"/>
    </row>
    <row r="785" spans="1:27" ht="12.75" x14ac:dyDescent="0.2">
      <c r="A785" s="1"/>
      <c r="AA785" s="1"/>
    </row>
    <row r="786" spans="1:27" ht="12.75" x14ac:dyDescent="0.2">
      <c r="A786" s="1"/>
      <c r="AA786" s="1"/>
    </row>
    <row r="787" spans="1:27" ht="12.75" x14ac:dyDescent="0.2">
      <c r="A787" s="1"/>
      <c r="AA787" s="1"/>
    </row>
    <row r="788" spans="1:27" ht="12.75" x14ac:dyDescent="0.2">
      <c r="A788" s="1"/>
      <c r="AA788" s="1"/>
    </row>
    <row r="789" spans="1:27" ht="12.75" x14ac:dyDescent="0.2">
      <c r="A789" s="1"/>
      <c r="AA789" s="1"/>
    </row>
    <row r="790" spans="1:27" ht="12.75" x14ac:dyDescent="0.2">
      <c r="A790" s="1"/>
      <c r="AA790" s="1"/>
    </row>
    <row r="791" spans="1:27" ht="12.75" x14ac:dyDescent="0.2">
      <c r="A791" s="1"/>
      <c r="AA791" s="1"/>
    </row>
    <row r="792" spans="1:27" ht="12.75" x14ac:dyDescent="0.2">
      <c r="A792" s="1"/>
      <c r="AA792" s="1"/>
    </row>
    <row r="793" spans="1:27" ht="12.75" x14ac:dyDescent="0.2">
      <c r="A793" s="1"/>
      <c r="AA793" s="1"/>
    </row>
    <row r="794" spans="1:27" ht="12.75" x14ac:dyDescent="0.2">
      <c r="A794" s="1"/>
      <c r="AA794" s="1"/>
    </row>
    <row r="795" spans="1:27" ht="12.75" x14ac:dyDescent="0.2">
      <c r="A795" s="1"/>
      <c r="AA795" s="1"/>
    </row>
    <row r="796" spans="1:27" ht="12.75" x14ac:dyDescent="0.2">
      <c r="A796" s="1"/>
      <c r="AA796" s="1"/>
    </row>
    <row r="797" spans="1:27" ht="12.75" x14ac:dyDescent="0.2">
      <c r="A797" s="1"/>
      <c r="AA797" s="1"/>
    </row>
    <row r="798" spans="1:27" ht="12.75" x14ac:dyDescent="0.2">
      <c r="A798" s="1"/>
      <c r="AA798" s="1"/>
    </row>
    <row r="799" spans="1:27" ht="12.75" x14ac:dyDescent="0.2">
      <c r="A799" s="1"/>
      <c r="AA799" s="1"/>
    </row>
    <row r="800" spans="1:27" ht="12.75" x14ac:dyDescent="0.2">
      <c r="A800" s="1"/>
      <c r="AA800" s="1"/>
    </row>
    <row r="801" spans="1:27" ht="12.75" x14ac:dyDescent="0.2">
      <c r="A801" s="1"/>
      <c r="AA801" s="1"/>
    </row>
    <row r="802" spans="1:27" ht="12.75" x14ac:dyDescent="0.2">
      <c r="A802" s="1"/>
      <c r="AA802" s="1"/>
    </row>
    <row r="803" spans="1:27" ht="12.75" x14ac:dyDescent="0.2">
      <c r="A803" s="1"/>
      <c r="AA803" s="1"/>
    </row>
    <row r="804" spans="1:27" ht="12.75" x14ac:dyDescent="0.2">
      <c r="A804" s="1"/>
      <c r="AA804" s="1"/>
    </row>
    <row r="805" spans="1:27" ht="12.75" x14ac:dyDescent="0.2">
      <c r="A805" s="1"/>
      <c r="AA805" s="1"/>
    </row>
    <row r="806" spans="1:27" ht="12.75" x14ac:dyDescent="0.2">
      <c r="A806" s="1"/>
      <c r="AA806" s="1"/>
    </row>
    <row r="807" spans="1:27" ht="12.75" x14ac:dyDescent="0.2">
      <c r="A807" s="1"/>
      <c r="AA807" s="1"/>
    </row>
    <row r="808" spans="1:27" ht="12.75" x14ac:dyDescent="0.2">
      <c r="A808" s="1"/>
      <c r="AA808" s="1"/>
    </row>
    <row r="809" spans="1:27" ht="12.75" x14ac:dyDescent="0.2">
      <c r="A809" s="1"/>
      <c r="AA809" s="1"/>
    </row>
    <row r="810" spans="1:27" ht="12.75" x14ac:dyDescent="0.2">
      <c r="A810" s="1"/>
      <c r="AA810" s="1"/>
    </row>
    <row r="811" spans="1:27" ht="12.75" x14ac:dyDescent="0.2">
      <c r="A811" s="1"/>
      <c r="AA811" s="1"/>
    </row>
    <row r="812" spans="1:27" ht="12.75" x14ac:dyDescent="0.2">
      <c r="A812" s="1"/>
      <c r="AA812" s="1"/>
    </row>
    <row r="813" spans="1:27" ht="12.75" x14ac:dyDescent="0.2">
      <c r="A813" s="1"/>
      <c r="AA813" s="1"/>
    </row>
    <row r="814" spans="1:27" ht="12.75" x14ac:dyDescent="0.2">
      <c r="A814" s="1"/>
      <c r="AA814" s="1"/>
    </row>
    <row r="815" spans="1:27" ht="12.75" x14ac:dyDescent="0.2">
      <c r="A815" s="1"/>
      <c r="AA815" s="1"/>
    </row>
    <row r="816" spans="1:27" ht="12.75" x14ac:dyDescent="0.2">
      <c r="A816" s="1"/>
      <c r="AA816" s="1"/>
    </row>
    <row r="817" spans="1:27" ht="12.75" x14ac:dyDescent="0.2">
      <c r="A817" s="1"/>
      <c r="AA817" s="1"/>
    </row>
    <row r="818" spans="1:27" ht="12.75" x14ac:dyDescent="0.2">
      <c r="A818" s="1"/>
      <c r="AA818" s="1"/>
    </row>
    <row r="819" spans="1:27" ht="12.75" x14ac:dyDescent="0.2">
      <c r="A819" s="1"/>
      <c r="AA819" s="1"/>
    </row>
    <row r="820" spans="1:27" ht="12.75" x14ac:dyDescent="0.2">
      <c r="A820" s="1"/>
      <c r="AA820" s="1"/>
    </row>
    <row r="821" spans="1:27" ht="12.75" x14ac:dyDescent="0.2">
      <c r="A821" s="1"/>
      <c r="AA821" s="1"/>
    </row>
    <row r="822" spans="1:27" ht="12.75" x14ac:dyDescent="0.2">
      <c r="A822" s="1"/>
      <c r="AA822" s="1"/>
    </row>
    <row r="823" spans="1:27" ht="12.75" x14ac:dyDescent="0.2">
      <c r="A823" s="1"/>
      <c r="AA823" s="1"/>
    </row>
    <row r="824" spans="1:27" ht="12.75" x14ac:dyDescent="0.2">
      <c r="A824" s="1"/>
      <c r="AA824" s="1"/>
    </row>
    <row r="825" spans="1:27" ht="12.75" x14ac:dyDescent="0.2">
      <c r="A825" s="1"/>
      <c r="AA825" s="1"/>
    </row>
    <row r="826" spans="1:27" ht="12.75" x14ac:dyDescent="0.2">
      <c r="A826" s="1"/>
      <c r="AA826" s="1"/>
    </row>
    <row r="827" spans="1:27" ht="12.75" x14ac:dyDescent="0.2">
      <c r="A827" s="1"/>
      <c r="AA827" s="1"/>
    </row>
    <row r="828" spans="1:27" ht="12.75" x14ac:dyDescent="0.2">
      <c r="A828" s="1"/>
      <c r="AA828" s="1"/>
    </row>
    <row r="829" spans="1:27" ht="12.75" x14ac:dyDescent="0.2">
      <c r="A829" s="1"/>
      <c r="AA829" s="1"/>
    </row>
    <row r="830" spans="1:27" ht="12.75" x14ac:dyDescent="0.2">
      <c r="A830" s="1"/>
      <c r="AA830" s="1"/>
    </row>
    <row r="831" spans="1:27" ht="12.75" x14ac:dyDescent="0.2">
      <c r="A831" s="1"/>
      <c r="AA831" s="1"/>
    </row>
    <row r="832" spans="1:27" ht="12.75" x14ac:dyDescent="0.2">
      <c r="A832" s="1"/>
      <c r="AA832" s="1"/>
    </row>
    <row r="833" spans="1:27" ht="12.75" x14ac:dyDescent="0.2">
      <c r="A833" s="1"/>
      <c r="AA833" s="1"/>
    </row>
    <row r="834" spans="1:27" ht="12.75" x14ac:dyDescent="0.2">
      <c r="A834" s="1"/>
      <c r="AA834" s="1"/>
    </row>
    <row r="835" spans="1:27" ht="12.75" x14ac:dyDescent="0.2">
      <c r="A835" s="1"/>
      <c r="AA835" s="1"/>
    </row>
    <row r="836" spans="1:27" ht="12.75" x14ac:dyDescent="0.2">
      <c r="A836" s="1"/>
      <c r="AA836" s="1"/>
    </row>
    <row r="837" spans="1:27" ht="12.75" x14ac:dyDescent="0.2">
      <c r="A837" s="1"/>
      <c r="AA837" s="1"/>
    </row>
    <row r="838" spans="1:27" ht="12.75" x14ac:dyDescent="0.2">
      <c r="A838" s="1"/>
      <c r="AA838" s="1"/>
    </row>
    <row r="839" spans="1:27" ht="12.75" x14ac:dyDescent="0.2">
      <c r="A839" s="1"/>
      <c r="AA839" s="1"/>
    </row>
    <row r="840" spans="1:27" ht="12.75" x14ac:dyDescent="0.2">
      <c r="A840" s="1"/>
      <c r="AA840" s="1"/>
    </row>
    <row r="841" spans="1:27" ht="12.75" x14ac:dyDescent="0.2">
      <c r="A841" s="1"/>
      <c r="AA841" s="1"/>
    </row>
    <row r="842" spans="1:27" ht="12.75" x14ac:dyDescent="0.2">
      <c r="A842" s="1"/>
      <c r="AA842" s="1"/>
    </row>
    <row r="843" spans="1:27" ht="12.75" x14ac:dyDescent="0.2">
      <c r="A843" s="1"/>
      <c r="AA843" s="1"/>
    </row>
    <row r="844" spans="1:27" ht="12.75" x14ac:dyDescent="0.2">
      <c r="A844" s="1"/>
      <c r="AA844" s="1"/>
    </row>
    <row r="845" spans="1:27" ht="12.75" x14ac:dyDescent="0.2">
      <c r="A845" s="1"/>
      <c r="AA845" s="1"/>
    </row>
    <row r="846" spans="1:27" ht="12.75" x14ac:dyDescent="0.2">
      <c r="A846" s="1"/>
      <c r="AA846" s="1"/>
    </row>
    <row r="847" spans="1:27" ht="12.75" x14ac:dyDescent="0.2">
      <c r="A847" s="1"/>
      <c r="AA847" s="1"/>
    </row>
    <row r="848" spans="1:27" ht="12.75" x14ac:dyDescent="0.2">
      <c r="A848" s="1"/>
      <c r="AA848" s="1"/>
    </row>
    <row r="849" spans="1:27" ht="12.75" x14ac:dyDescent="0.2">
      <c r="A849" s="1"/>
      <c r="AA849" s="1"/>
    </row>
    <row r="850" spans="1:27" ht="12.75" x14ac:dyDescent="0.2">
      <c r="A850" s="1"/>
      <c r="AA850" s="1"/>
    </row>
    <row r="851" spans="1:27" ht="12.75" x14ac:dyDescent="0.2">
      <c r="A851" s="1"/>
      <c r="AA851" s="1"/>
    </row>
    <row r="852" spans="1:27" ht="12.75" x14ac:dyDescent="0.2">
      <c r="A852" s="1"/>
      <c r="AA852" s="1"/>
    </row>
    <row r="853" spans="1:27" ht="12.75" x14ac:dyDescent="0.2">
      <c r="A853" s="1"/>
      <c r="AA853" s="1"/>
    </row>
    <row r="854" spans="1:27" ht="12.75" x14ac:dyDescent="0.2">
      <c r="A854" s="1"/>
      <c r="AA854" s="1"/>
    </row>
    <row r="855" spans="1:27" ht="12.75" x14ac:dyDescent="0.2">
      <c r="A855" s="1"/>
      <c r="AA855" s="1"/>
    </row>
    <row r="856" spans="1:27" ht="12.75" x14ac:dyDescent="0.2">
      <c r="A856" s="1"/>
      <c r="AA856" s="1"/>
    </row>
    <row r="857" spans="1:27" ht="12.75" x14ac:dyDescent="0.2">
      <c r="A857" s="1"/>
      <c r="AA857" s="1"/>
    </row>
    <row r="858" spans="1:27" ht="12.75" x14ac:dyDescent="0.2">
      <c r="A858" s="1"/>
      <c r="AA858" s="1"/>
    </row>
    <row r="859" spans="1:27" ht="12.75" x14ac:dyDescent="0.2">
      <c r="A859" s="1"/>
      <c r="AA859" s="1"/>
    </row>
    <row r="860" spans="1:27" ht="12.75" x14ac:dyDescent="0.2">
      <c r="A860" s="1"/>
      <c r="AA860" s="1"/>
    </row>
    <row r="861" spans="1:27" ht="12.75" x14ac:dyDescent="0.2">
      <c r="A861" s="1"/>
      <c r="AA861" s="1"/>
    </row>
    <row r="862" spans="1:27" ht="12.75" x14ac:dyDescent="0.2">
      <c r="A862" s="1"/>
      <c r="AA862" s="1"/>
    </row>
    <row r="863" spans="1:27" ht="12.75" x14ac:dyDescent="0.2">
      <c r="A863" s="1"/>
      <c r="AA863" s="1"/>
    </row>
    <row r="864" spans="1:27" ht="12.75" x14ac:dyDescent="0.2">
      <c r="A864" s="1"/>
      <c r="AA864" s="1"/>
    </row>
    <row r="865" spans="1:27" ht="12.75" x14ac:dyDescent="0.2">
      <c r="A865" s="1"/>
      <c r="AA865" s="1"/>
    </row>
    <row r="866" spans="1:27" ht="12.75" x14ac:dyDescent="0.2">
      <c r="A866" s="1"/>
      <c r="AA866" s="1"/>
    </row>
    <row r="867" spans="1:27" ht="12.75" x14ac:dyDescent="0.2">
      <c r="A867" s="1"/>
      <c r="AA867" s="1"/>
    </row>
    <row r="868" spans="1:27" ht="12.75" x14ac:dyDescent="0.2">
      <c r="A868" s="1"/>
      <c r="AA868" s="1"/>
    </row>
    <row r="869" spans="1:27" ht="12.75" x14ac:dyDescent="0.2">
      <c r="A869" s="1"/>
      <c r="AA869" s="1"/>
    </row>
    <row r="870" spans="1:27" ht="12.75" x14ac:dyDescent="0.2">
      <c r="A870" s="1"/>
      <c r="AA870" s="1"/>
    </row>
    <row r="871" spans="1:27" ht="12.75" x14ac:dyDescent="0.2">
      <c r="A871" s="1"/>
      <c r="AA871" s="1"/>
    </row>
    <row r="872" spans="1:27" ht="12.75" x14ac:dyDescent="0.2">
      <c r="A872" s="1"/>
      <c r="AA872" s="1"/>
    </row>
    <row r="873" spans="1:27" ht="12.75" x14ac:dyDescent="0.2">
      <c r="A873" s="1"/>
      <c r="AA873" s="1"/>
    </row>
    <row r="874" spans="1:27" ht="12.75" x14ac:dyDescent="0.2">
      <c r="A874" s="1"/>
      <c r="AA874" s="1"/>
    </row>
    <row r="875" spans="1:27" ht="12.75" x14ac:dyDescent="0.2">
      <c r="A875" s="1"/>
      <c r="AA875" s="1"/>
    </row>
    <row r="876" spans="1:27" ht="12.75" x14ac:dyDescent="0.2">
      <c r="A876" s="1"/>
      <c r="AA876" s="1"/>
    </row>
    <row r="877" spans="1:27" ht="12.75" x14ac:dyDescent="0.2">
      <c r="A877" s="1"/>
      <c r="AA877" s="1"/>
    </row>
    <row r="878" spans="1:27" ht="12.75" x14ac:dyDescent="0.2">
      <c r="A878" s="1"/>
      <c r="AA878" s="1"/>
    </row>
    <row r="879" spans="1:27" ht="12.75" x14ac:dyDescent="0.2">
      <c r="A879" s="1"/>
      <c r="AA879" s="1"/>
    </row>
    <row r="880" spans="1:27" ht="12.75" x14ac:dyDescent="0.2">
      <c r="A880" s="1"/>
      <c r="AA880" s="1"/>
    </row>
    <row r="881" spans="1:27" ht="12.75" x14ac:dyDescent="0.2">
      <c r="A881" s="1"/>
      <c r="AA881" s="1"/>
    </row>
    <row r="882" spans="1:27" ht="12.75" x14ac:dyDescent="0.2">
      <c r="A882" s="1"/>
      <c r="AA882" s="1"/>
    </row>
    <row r="883" spans="1:27" ht="12.75" x14ac:dyDescent="0.2">
      <c r="A883" s="1"/>
      <c r="AA883" s="1"/>
    </row>
    <row r="884" spans="1:27" ht="12.75" x14ac:dyDescent="0.2">
      <c r="A884" s="1"/>
      <c r="AA884" s="1"/>
    </row>
    <row r="885" spans="1:27" ht="12.75" x14ac:dyDescent="0.2">
      <c r="A885" s="1"/>
      <c r="AA885" s="1"/>
    </row>
    <row r="886" spans="1:27" ht="12.75" x14ac:dyDescent="0.2">
      <c r="A886" s="1"/>
      <c r="AA886" s="1"/>
    </row>
    <row r="887" spans="1:27" ht="12.75" x14ac:dyDescent="0.2">
      <c r="A887" s="1"/>
      <c r="AA887" s="1"/>
    </row>
    <row r="888" spans="1:27" ht="12.75" x14ac:dyDescent="0.2">
      <c r="A888" s="1"/>
      <c r="AA888" s="1"/>
    </row>
    <row r="889" spans="1:27" ht="12.75" x14ac:dyDescent="0.2">
      <c r="A889" s="1"/>
      <c r="AA889" s="1"/>
    </row>
    <row r="890" spans="1:27" ht="12.75" x14ac:dyDescent="0.2">
      <c r="A890" s="1"/>
      <c r="AA890" s="1"/>
    </row>
    <row r="891" spans="1:27" ht="12.75" x14ac:dyDescent="0.2">
      <c r="A891" s="1"/>
      <c r="AA891" s="1"/>
    </row>
    <row r="892" spans="1:27" ht="12.75" x14ac:dyDescent="0.2">
      <c r="A892" s="1"/>
      <c r="AA892" s="1"/>
    </row>
    <row r="893" spans="1:27" ht="12.75" x14ac:dyDescent="0.2">
      <c r="A893" s="1"/>
      <c r="AA893" s="1"/>
    </row>
    <row r="894" spans="1:27" ht="12.75" x14ac:dyDescent="0.2">
      <c r="A894" s="1"/>
      <c r="AA894" s="1"/>
    </row>
    <row r="895" spans="1:27" ht="12.75" x14ac:dyDescent="0.2">
      <c r="A895" s="1"/>
      <c r="AA895" s="1"/>
    </row>
    <row r="896" spans="1:27" ht="12.75" x14ac:dyDescent="0.2">
      <c r="A896" s="1"/>
      <c r="AA896" s="1"/>
    </row>
    <row r="897" spans="1:27" ht="12.75" x14ac:dyDescent="0.2">
      <c r="A897" s="1"/>
      <c r="AA897" s="1"/>
    </row>
    <row r="898" spans="1:27" ht="12.75" x14ac:dyDescent="0.2">
      <c r="A898" s="1"/>
      <c r="AA898" s="1"/>
    </row>
    <row r="899" spans="1:27" ht="12.75" x14ac:dyDescent="0.2">
      <c r="A899" s="1"/>
      <c r="AA899" s="1"/>
    </row>
    <row r="900" spans="1:27" ht="12.75" x14ac:dyDescent="0.2">
      <c r="A900" s="1"/>
      <c r="AA900" s="1"/>
    </row>
    <row r="901" spans="1:27" ht="12.75" x14ac:dyDescent="0.2">
      <c r="A901" s="1"/>
      <c r="AA901" s="1"/>
    </row>
    <row r="902" spans="1:27" ht="12.75" x14ac:dyDescent="0.2">
      <c r="A902" s="1"/>
      <c r="AA902" s="1"/>
    </row>
    <row r="903" spans="1:27" ht="12.75" x14ac:dyDescent="0.2">
      <c r="A903" s="1"/>
      <c r="AA903" s="1"/>
    </row>
    <row r="904" spans="1:27" ht="12.75" x14ac:dyDescent="0.2">
      <c r="A904" s="1"/>
      <c r="AA904" s="1"/>
    </row>
    <row r="905" spans="1:27" ht="12.75" x14ac:dyDescent="0.2">
      <c r="A905" s="1"/>
      <c r="AA905" s="1"/>
    </row>
    <row r="906" spans="1:27" ht="12.75" x14ac:dyDescent="0.2">
      <c r="A906" s="1"/>
      <c r="AA906" s="1"/>
    </row>
    <row r="907" spans="1:27" ht="12.75" x14ac:dyDescent="0.2">
      <c r="A907" s="1"/>
      <c r="AA907" s="1"/>
    </row>
    <row r="908" spans="1:27" ht="12.75" x14ac:dyDescent="0.2">
      <c r="A908" s="1"/>
      <c r="AA908" s="1"/>
    </row>
    <row r="909" spans="1:27" ht="12.75" x14ac:dyDescent="0.2">
      <c r="A909" s="1"/>
      <c r="AA909" s="1"/>
    </row>
    <row r="910" spans="1:27" ht="12.75" x14ac:dyDescent="0.2">
      <c r="A910" s="1"/>
      <c r="AA910" s="1"/>
    </row>
    <row r="911" spans="1:27" ht="12.75" x14ac:dyDescent="0.2">
      <c r="A911" s="1"/>
      <c r="AA911" s="1"/>
    </row>
    <row r="912" spans="1:27" ht="12.75" x14ac:dyDescent="0.2">
      <c r="A912" s="1"/>
      <c r="AA912" s="1"/>
    </row>
    <row r="913" spans="1:27" ht="12.75" x14ac:dyDescent="0.2">
      <c r="A913" s="1"/>
      <c r="AA913" s="1"/>
    </row>
    <row r="914" spans="1:27" ht="12.75" x14ac:dyDescent="0.2">
      <c r="A914" s="1"/>
      <c r="AA914" s="1"/>
    </row>
    <row r="915" spans="1:27" ht="12.75" x14ac:dyDescent="0.2">
      <c r="A915" s="1"/>
      <c r="AA915" s="1"/>
    </row>
    <row r="916" spans="1:27" ht="12.75" x14ac:dyDescent="0.2">
      <c r="A916" s="1"/>
      <c r="AA916" s="1"/>
    </row>
    <row r="917" spans="1:27" ht="12.75" x14ac:dyDescent="0.2">
      <c r="A917" s="1"/>
      <c r="AA917" s="1"/>
    </row>
    <row r="918" spans="1:27" ht="12.75" x14ac:dyDescent="0.2">
      <c r="A918" s="1"/>
      <c r="AA918" s="1"/>
    </row>
    <row r="919" spans="1:27" ht="12.75" x14ac:dyDescent="0.2">
      <c r="A919" s="1"/>
      <c r="AA919" s="1"/>
    </row>
    <row r="920" spans="1:27" ht="12.75" x14ac:dyDescent="0.2">
      <c r="A920" s="1"/>
      <c r="AA920" s="1"/>
    </row>
    <row r="921" spans="1:27" ht="12.75" x14ac:dyDescent="0.2">
      <c r="A921" s="1"/>
      <c r="AA921" s="1"/>
    </row>
    <row r="922" spans="1:27" ht="12.75" x14ac:dyDescent="0.2">
      <c r="A922" s="1"/>
      <c r="AA922" s="1"/>
    </row>
    <row r="923" spans="1:27" ht="12.75" x14ac:dyDescent="0.2">
      <c r="A923" s="1"/>
      <c r="AA923" s="1"/>
    </row>
    <row r="924" spans="1:27" ht="12.75" x14ac:dyDescent="0.2">
      <c r="A924" s="1"/>
      <c r="AA924" s="1"/>
    </row>
    <row r="925" spans="1:27" ht="12.75" x14ac:dyDescent="0.2">
      <c r="A925" s="1"/>
      <c r="AA925" s="1"/>
    </row>
    <row r="926" spans="1:27" ht="12.75" x14ac:dyDescent="0.2">
      <c r="A926" s="1"/>
      <c r="AA926" s="1"/>
    </row>
    <row r="927" spans="1:27" ht="12.75" x14ac:dyDescent="0.2">
      <c r="A927" s="1"/>
      <c r="AA927" s="1"/>
    </row>
    <row r="928" spans="1:27" ht="12.75" x14ac:dyDescent="0.2">
      <c r="A928" s="1"/>
      <c r="AA928" s="1"/>
    </row>
    <row r="929" spans="1:27" ht="12.75" x14ac:dyDescent="0.2">
      <c r="A929" s="1"/>
      <c r="AA929" s="1"/>
    </row>
    <row r="930" spans="1:27" ht="12.75" x14ac:dyDescent="0.2">
      <c r="A930" s="1"/>
      <c r="AA930" s="1"/>
    </row>
    <row r="931" spans="1:27" ht="12.75" x14ac:dyDescent="0.2">
      <c r="A931" s="1"/>
      <c r="AA931" s="1"/>
    </row>
    <row r="932" spans="1:27" ht="12.75" x14ac:dyDescent="0.2">
      <c r="A932" s="1"/>
      <c r="AA932" s="1"/>
    </row>
    <row r="933" spans="1:27" ht="12.75" x14ac:dyDescent="0.2">
      <c r="A933" s="1"/>
      <c r="AA933" s="1"/>
    </row>
    <row r="934" spans="1:27" ht="12.75" x14ac:dyDescent="0.2">
      <c r="A934" s="1"/>
      <c r="AA934" s="1"/>
    </row>
    <row r="935" spans="1:27" ht="12.75" x14ac:dyDescent="0.2">
      <c r="A935" s="1"/>
      <c r="AA935" s="1"/>
    </row>
    <row r="936" spans="1:27" ht="12.75" x14ac:dyDescent="0.2">
      <c r="A936" s="1"/>
      <c r="AA936" s="1"/>
    </row>
    <row r="937" spans="1:27" ht="12.75" x14ac:dyDescent="0.2">
      <c r="A937" s="1"/>
      <c r="AA937" s="1"/>
    </row>
    <row r="938" spans="1:27" ht="12.75" x14ac:dyDescent="0.2">
      <c r="A938" s="1"/>
      <c r="AA938" s="1"/>
    </row>
    <row r="939" spans="1:27" ht="12.75" x14ac:dyDescent="0.2">
      <c r="A939" s="1"/>
      <c r="AA939" s="1"/>
    </row>
    <row r="940" spans="1:27" ht="12.75" x14ac:dyDescent="0.2">
      <c r="A940" s="1"/>
      <c r="AA940" s="1"/>
    </row>
    <row r="941" spans="1:27" ht="12.75" x14ac:dyDescent="0.2">
      <c r="A941" s="1"/>
      <c r="AA941" s="1"/>
    </row>
    <row r="942" spans="1:27" ht="12.75" x14ac:dyDescent="0.2">
      <c r="A942" s="1"/>
      <c r="AA942" s="1"/>
    </row>
    <row r="943" spans="1:27" ht="12.75" x14ac:dyDescent="0.2">
      <c r="A943" s="1"/>
      <c r="AA943" s="1"/>
    </row>
    <row r="944" spans="1:27" ht="12.75" x14ac:dyDescent="0.2">
      <c r="A944" s="1"/>
      <c r="AA944" s="1"/>
    </row>
    <row r="945" spans="1:27" ht="12.75" x14ac:dyDescent="0.2">
      <c r="A945" s="1"/>
      <c r="AA945" s="1"/>
    </row>
    <row r="946" spans="1:27" ht="12.75" x14ac:dyDescent="0.2">
      <c r="A946" s="1"/>
      <c r="AA946" s="1"/>
    </row>
    <row r="947" spans="1:27" ht="12.75" x14ac:dyDescent="0.2">
      <c r="A947" s="1"/>
      <c r="AA947" s="1"/>
    </row>
    <row r="948" spans="1:27" ht="12.75" x14ac:dyDescent="0.2">
      <c r="A948" s="1"/>
      <c r="AA948" s="1"/>
    </row>
    <row r="949" spans="1:27" ht="12.75" x14ac:dyDescent="0.2">
      <c r="A949" s="1"/>
      <c r="AA949" s="1"/>
    </row>
    <row r="950" spans="1:27" ht="12.75" x14ac:dyDescent="0.2">
      <c r="A950" s="1"/>
      <c r="AA950" s="1"/>
    </row>
    <row r="951" spans="1:27" ht="12.75" x14ac:dyDescent="0.2">
      <c r="A951" s="1"/>
      <c r="AA951" s="1"/>
    </row>
    <row r="952" spans="1:27" ht="12.75" x14ac:dyDescent="0.2">
      <c r="A952" s="1"/>
      <c r="AA952" s="1"/>
    </row>
    <row r="953" spans="1:27" ht="12.75" x14ac:dyDescent="0.2">
      <c r="A953" s="1"/>
      <c r="AA953" s="1"/>
    </row>
    <row r="954" spans="1:27" ht="12.75" x14ac:dyDescent="0.2">
      <c r="A954" s="1"/>
      <c r="AA954" s="1"/>
    </row>
    <row r="955" spans="1:27" ht="12.75" x14ac:dyDescent="0.2">
      <c r="A955" s="1"/>
      <c r="AA955" s="1"/>
    </row>
    <row r="956" spans="1:27" ht="12.75" x14ac:dyDescent="0.2">
      <c r="A956" s="1"/>
      <c r="AA956" s="1"/>
    </row>
    <row r="957" spans="1:27" ht="12.75" x14ac:dyDescent="0.2">
      <c r="A957" s="1"/>
      <c r="AA957" s="1"/>
    </row>
    <row r="958" spans="1:27" ht="12.75" x14ac:dyDescent="0.2">
      <c r="A958" s="1"/>
      <c r="AA958" s="1"/>
    </row>
    <row r="959" spans="1:27" ht="12.75" x14ac:dyDescent="0.2">
      <c r="A959" s="1"/>
      <c r="AA959" s="1"/>
    </row>
    <row r="960" spans="1:27" ht="12.75" x14ac:dyDescent="0.2">
      <c r="A960" s="1"/>
      <c r="AA960" s="1"/>
    </row>
    <row r="961" spans="1:27" ht="12.75" x14ac:dyDescent="0.2">
      <c r="A961" s="1"/>
      <c r="AA961" s="1"/>
    </row>
    <row r="962" spans="1:27" ht="12.75" x14ac:dyDescent="0.2">
      <c r="A962" s="1"/>
      <c r="AA962" s="1"/>
    </row>
    <row r="963" spans="1:27" ht="12.75" x14ac:dyDescent="0.2">
      <c r="A963" s="1"/>
      <c r="AA963" s="1"/>
    </row>
    <row r="964" spans="1:27" ht="12.75" x14ac:dyDescent="0.2">
      <c r="A964" s="1"/>
      <c r="AA964" s="1"/>
    </row>
    <row r="965" spans="1:27" ht="12.75" x14ac:dyDescent="0.2">
      <c r="A965" s="1"/>
      <c r="AA965" s="1"/>
    </row>
    <row r="966" spans="1:27" ht="12.75" x14ac:dyDescent="0.2">
      <c r="A966" s="1"/>
      <c r="AA966" s="1"/>
    </row>
    <row r="967" spans="1:27" ht="12.75" x14ac:dyDescent="0.2">
      <c r="A967" s="1"/>
      <c r="AA967" s="1"/>
    </row>
    <row r="968" spans="1:27" ht="12.75" x14ac:dyDescent="0.2">
      <c r="A968" s="1"/>
      <c r="AA968" s="1"/>
    </row>
    <row r="969" spans="1:27" ht="12.75" x14ac:dyDescent="0.2">
      <c r="A969" s="1"/>
      <c r="AA969" s="1"/>
    </row>
    <row r="970" spans="1:27" ht="12.75" x14ac:dyDescent="0.2">
      <c r="A970" s="1"/>
      <c r="AA970" s="1"/>
    </row>
    <row r="971" spans="1:27" ht="12.75" x14ac:dyDescent="0.2">
      <c r="A971" s="1"/>
      <c r="AA971" s="1"/>
    </row>
    <row r="972" spans="1:27" ht="12.75" x14ac:dyDescent="0.2">
      <c r="A972" s="1"/>
      <c r="AA972" s="1"/>
    </row>
    <row r="973" spans="1:27" ht="12.75" x14ac:dyDescent="0.2">
      <c r="A973" s="1"/>
      <c r="AA973" s="1"/>
    </row>
    <row r="974" spans="1:27" ht="12.75" x14ac:dyDescent="0.2">
      <c r="A974" s="1"/>
      <c r="AA974" s="1"/>
    </row>
    <row r="975" spans="1:27" ht="12.75" x14ac:dyDescent="0.2">
      <c r="A975" s="1"/>
      <c r="AA975" s="1"/>
    </row>
    <row r="976" spans="1:27" ht="12.75" x14ac:dyDescent="0.2">
      <c r="A976" s="1"/>
      <c r="AA976" s="1"/>
    </row>
    <row r="977" spans="1:27" ht="12.75" x14ac:dyDescent="0.2">
      <c r="A977" s="1"/>
      <c r="AA977" s="1"/>
    </row>
    <row r="978" spans="1:27" ht="12.75" x14ac:dyDescent="0.2">
      <c r="A978" s="1"/>
      <c r="AA978" s="1"/>
    </row>
    <row r="979" spans="1:27" ht="12.75" x14ac:dyDescent="0.2">
      <c r="A979" s="1"/>
      <c r="AA979" s="1"/>
    </row>
    <row r="980" spans="1:27" ht="12.75" x14ac:dyDescent="0.2">
      <c r="A980" s="1"/>
      <c r="AA980" s="1"/>
    </row>
    <row r="981" spans="1:27" ht="12.75" x14ac:dyDescent="0.2">
      <c r="A981" s="1"/>
      <c r="AA981" s="1"/>
    </row>
    <row r="982" spans="1:27" ht="12.75" x14ac:dyDescent="0.2">
      <c r="A982" s="1"/>
      <c r="AA982" s="1"/>
    </row>
    <row r="983" spans="1:27" ht="12.75" x14ac:dyDescent="0.2">
      <c r="A983" s="1"/>
      <c r="AA983" s="1"/>
    </row>
    <row r="984" spans="1:27" ht="12.75" x14ac:dyDescent="0.2">
      <c r="A984" s="1"/>
      <c r="AA984" s="1"/>
    </row>
    <row r="985" spans="1:27" ht="12.75" x14ac:dyDescent="0.2">
      <c r="A985" s="1"/>
      <c r="AA985" s="1"/>
    </row>
    <row r="986" spans="1:27" ht="12.75" x14ac:dyDescent="0.2">
      <c r="A986" s="1"/>
      <c r="AA986" s="1"/>
    </row>
    <row r="987" spans="1:27" ht="12.75" x14ac:dyDescent="0.2">
      <c r="A987" s="1"/>
      <c r="AA987" s="1"/>
    </row>
    <row r="988" spans="1:27" ht="12.75" x14ac:dyDescent="0.2">
      <c r="A988" s="1"/>
      <c r="AA988" s="1"/>
    </row>
    <row r="989" spans="1:27" ht="12.75" x14ac:dyDescent="0.2">
      <c r="A989" s="1"/>
      <c r="AA989" s="1"/>
    </row>
    <row r="990" spans="1:27" ht="12.75" x14ac:dyDescent="0.2">
      <c r="A990" s="1"/>
      <c r="AA990" s="1"/>
    </row>
    <row r="991" spans="1:27" ht="12.75" x14ac:dyDescent="0.2">
      <c r="A991" s="1"/>
      <c r="AA991" s="1"/>
    </row>
    <row r="992" spans="1:27" ht="12.75" x14ac:dyDescent="0.2">
      <c r="A992" s="1"/>
      <c r="AA992" s="1"/>
    </row>
    <row r="993" spans="1:27" ht="12.75" x14ac:dyDescent="0.2">
      <c r="A993" s="1"/>
      <c r="AA993" s="1"/>
    </row>
    <row r="994" spans="1:27" ht="12.75" x14ac:dyDescent="0.2">
      <c r="A994" s="1"/>
      <c r="AA994" s="1"/>
    </row>
    <row r="995" spans="1:27" ht="12.75" x14ac:dyDescent="0.2">
      <c r="A995" s="1"/>
      <c r="AA995" s="1"/>
    </row>
    <row r="996" spans="1:27" ht="12.75" x14ac:dyDescent="0.2">
      <c r="A996" s="1"/>
      <c r="AA996" s="1"/>
    </row>
    <row r="997" spans="1:27" ht="12.75" x14ac:dyDescent="0.2">
      <c r="A997" s="1"/>
      <c r="AA997" s="1"/>
    </row>
    <row r="998" spans="1:27" ht="12.75" x14ac:dyDescent="0.2">
      <c r="A998" s="1"/>
      <c r="AA998" s="1"/>
    </row>
    <row r="999" spans="1:27" ht="12.75" x14ac:dyDescent="0.2">
      <c r="A999" s="1"/>
      <c r="AA999" s="1"/>
    </row>
    <row r="1000" spans="1:27" ht="12.75" x14ac:dyDescent="0.2">
      <c r="A1000" s="1"/>
      <c r="AA1000" s="1"/>
    </row>
    <row r="1001" spans="1:27" ht="12.75" x14ac:dyDescent="0.2">
      <c r="A1001" s="1"/>
      <c r="AA1001" s="1"/>
    </row>
    <row r="1002" spans="1:27" ht="12.75" x14ac:dyDescent="0.2">
      <c r="A1002" s="1"/>
      <c r="AA1002" s="1"/>
    </row>
    <row r="1003" spans="1:27" ht="12.75" x14ac:dyDescent="0.2">
      <c r="A1003" s="1"/>
      <c r="AA1003" s="1"/>
    </row>
    <row r="1004" spans="1:27" ht="12.75" x14ac:dyDescent="0.2">
      <c r="A1004" s="1"/>
      <c r="AA1004" s="1"/>
    </row>
    <row r="1005" spans="1:27" ht="12.75" x14ac:dyDescent="0.2">
      <c r="A1005" s="1"/>
      <c r="AA1005" s="1"/>
    </row>
    <row r="1006" spans="1:27" ht="12.75" x14ac:dyDescent="0.2">
      <c r="A1006" s="1"/>
      <c r="AA1006" s="1"/>
    </row>
    <row r="1007" spans="1:27" ht="12.75" x14ac:dyDescent="0.2">
      <c r="A1007" s="1"/>
      <c r="AA1007" s="1"/>
    </row>
    <row r="1008" spans="1:27" ht="12.75" x14ac:dyDescent="0.2">
      <c r="A1008" s="1"/>
      <c r="AA1008" s="1"/>
    </row>
    <row r="1009" spans="1:27" ht="12.75" x14ac:dyDescent="0.2">
      <c r="A1009" s="1"/>
      <c r="AA1009" s="1"/>
    </row>
    <row r="1010" spans="1:27" ht="12.75" x14ac:dyDescent="0.2">
      <c r="A1010" s="1"/>
      <c r="AA1010" s="1"/>
    </row>
    <row r="1011" spans="1:27" ht="12.75" x14ac:dyDescent="0.2">
      <c r="A1011" s="1"/>
      <c r="AA1011" s="1"/>
    </row>
    <row r="1012" spans="1:27" ht="12.75" x14ac:dyDescent="0.2">
      <c r="A1012" s="1"/>
      <c r="AA1012" s="1"/>
    </row>
    <row r="1013" spans="1:27" ht="12.75" x14ac:dyDescent="0.2">
      <c r="A1013" s="1"/>
      <c r="AA1013" s="1"/>
    </row>
    <row r="1014" spans="1:27" ht="12.75" x14ac:dyDescent="0.2">
      <c r="A1014" s="1"/>
      <c r="AA1014" s="1"/>
    </row>
    <row r="1015" spans="1:27" ht="12.75" x14ac:dyDescent="0.2">
      <c r="A1015" s="1"/>
      <c r="AA1015" s="1"/>
    </row>
    <row r="1016" spans="1:27" ht="12.75" x14ac:dyDescent="0.2">
      <c r="A1016" s="1"/>
      <c r="AA1016" s="1"/>
    </row>
    <row r="1017" spans="1:27" ht="12.75" x14ac:dyDescent="0.2">
      <c r="A1017" s="1"/>
      <c r="AA1017" s="1"/>
    </row>
    <row r="1018" spans="1:27" ht="12.75" x14ac:dyDescent="0.2">
      <c r="A1018" s="1"/>
      <c r="AA1018" s="1"/>
    </row>
    <row r="1019" spans="1:27" ht="12.75" x14ac:dyDescent="0.2">
      <c r="A1019" s="1"/>
      <c r="AA1019" s="1"/>
    </row>
    <row r="1020" spans="1:27" ht="12.75" x14ac:dyDescent="0.2">
      <c r="A1020" s="1"/>
      <c r="AA1020" s="1"/>
    </row>
    <row r="1021" spans="1:27" ht="12.75" x14ac:dyDescent="0.2">
      <c r="A1021" s="1"/>
      <c r="AA1021" s="1"/>
    </row>
    <row r="1022" spans="1:27" ht="12.75" x14ac:dyDescent="0.2">
      <c r="A1022" s="1"/>
      <c r="AA1022" s="1"/>
    </row>
    <row r="1023" spans="1:27" ht="12.75" x14ac:dyDescent="0.2">
      <c r="A1023" s="1"/>
      <c r="AA1023" s="1"/>
    </row>
    <row r="1024" spans="1:27" ht="12.75" x14ac:dyDescent="0.2">
      <c r="A1024" s="1"/>
      <c r="AA1024" s="1"/>
    </row>
  </sheetData>
  <mergeCells count="37">
    <mergeCell ref="AE6:AE9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Y8:Z8"/>
    <mergeCell ref="A116:B116"/>
    <mergeCell ref="C113:AA113"/>
    <mergeCell ref="C91:AA91"/>
    <mergeCell ref="C92:AA92"/>
    <mergeCell ref="A98:B98"/>
    <mergeCell ref="A104:B104"/>
    <mergeCell ref="A112:B112"/>
    <mergeCell ref="C99:AA99"/>
    <mergeCell ref="A101:B101"/>
    <mergeCell ref="C102:AA102"/>
    <mergeCell ref="C105:AA105"/>
    <mergeCell ref="C86:AA86"/>
    <mergeCell ref="A90:B90"/>
    <mergeCell ref="A48:B48"/>
    <mergeCell ref="C49:X49"/>
    <mergeCell ref="A83:B83"/>
    <mergeCell ref="C10:X10"/>
    <mergeCell ref="E11:X11"/>
    <mergeCell ref="C12:X12"/>
    <mergeCell ref="C4:AA4"/>
    <mergeCell ref="A6:A9"/>
    <mergeCell ref="B6:B9"/>
    <mergeCell ref="C6:Z7"/>
    <mergeCell ref="AA6:AA9"/>
  </mergeCells>
  <hyperlinks>
    <hyperlink ref="B2" r:id="rId1" xr:uid="{00000000-0004-0000-0000-000000000000}"/>
  </hyperlinks>
  <pageMargins left="0.7" right="0.7" top="0.75" bottom="0.75" header="0.3" footer="0.3"/>
  <pageSetup orientation="portrait" horizontalDpi="0" verticalDpi="0" r:id="rId2"/>
  <colBreaks count="2" manualBreakCount="2">
    <brk id="3" max="115" man="1"/>
    <brk id="12" max="11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U999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12.5703125" defaultRowHeight="15.75" customHeight="1" x14ac:dyDescent="0.2"/>
  <cols>
    <col min="1" max="1" width="6" customWidth="1"/>
    <col min="2" max="2" width="23.85546875" customWidth="1"/>
    <col min="3" max="3" width="15.140625" customWidth="1"/>
    <col min="5" max="5" width="14.7109375" customWidth="1"/>
    <col min="10" max="10" width="16.5703125" customWidth="1"/>
    <col min="15" max="15" width="17.7109375" customWidth="1"/>
    <col min="20" max="20" width="15.42578125" customWidth="1"/>
    <col min="25" max="25" width="14.85546875" customWidth="1"/>
    <col min="50" max="50" width="14.85546875" customWidth="1"/>
    <col min="55" max="55" width="16" customWidth="1"/>
    <col min="60" max="60" width="16.42578125" customWidth="1"/>
    <col min="62" max="62" width="14.42578125" customWidth="1"/>
    <col min="65" max="66" width="19.5703125" customWidth="1"/>
    <col min="67" max="67" width="11.85546875" customWidth="1"/>
    <col min="68" max="68" width="18" customWidth="1"/>
    <col min="69" max="69" width="11.42578125" customWidth="1"/>
    <col min="70" max="70" width="19.5703125" customWidth="1"/>
    <col min="71" max="72" width="16.42578125" customWidth="1"/>
    <col min="73" max="73" width="16.85546875" customWidth="1"/>
  </cols>
  <sheetData>
    <row r="1" spans="1:73" ht="12.75" x14ac:dyDescent="0.2">
      <c r="A1" s="16"/>
      <c r="B1" s="73"/>
      <c r="C1" s="16"/>
      <c r="D1" s="16"/>
      <c r="J1" s="16"/>
      <c r="L1" s="3"/>
      <c r="M1" s="3"/>
      <c r="O1" s="74"/>
      <c r="T1" s="3"/>
      <c r="AN1" s="75">
        <f>AI12+AN12+AS12</f>
        <v>368410750</v>
      </c>
      <c r="AX1" s="76">
        <f>AX17+BC17+BH17</f>
        <v>1017906898</v>
      </c>
      <c r="BC1" s="76"/>
      <c r="BH1" s="74"/>
      <c r="BM1" s="77">
        <f>BM11-BM8</f>
        <v>9665795305</v>
      </c>
      <c r="BN1" s="3"/>
      <c r="BO1" s="3"/>
      <c r="BP1" s="3"/>
      <c r="BQ1" s="3"/>
      <c r="BR1" s="78">
        <f>BR8-BR2</f>
        <v>377649362</v>
      </c>
      <c r="BS1" s="79"/>
      <c r="BT1" s="3"/>
    </row>
    <row r="2" spans="1:73" ht="12.75" x14ac:dyDescent="0.2">
      <c r="A2" s="16"/>
      <c r="B2" s="73"/>
      <c r="C2" s="16"/>
      <c r="D2" s="16"/>
      <c r="J2" s="16"/>
      <c r="L2" s="3"/>
      <c r="M2" s="3"/>
      <c r="O2" s="74"/>
      <c r="T2" s="3"/>
      <c r="AX2" s="16"/>
      <c r="BC2" s="76"/>
      <c r="BH2" s="74"/>
      <c r="BM2" s="80">
        <f>BM1+BM10+BM12+BM13</f>
        <v>20588617578</v>
      </c>
      <c r="BN2" s="3"/>
      <c r="BO2" s="3"/>
      <c r="BP2" s="3"/>
      <c r="BQ2" s="3"/>
      <c r="BR2" s="81">
        <v>21628207666</v>
      </c>
      <c r="BS2" s="79"/>
      <c r="BT2" s="3"/>
    </row>
    <row r="3" spans="1:73" ht="12.75" x14ac:dyDescent="0.2">
      <c r="A3" s="207" t="s">
        <v>3</v>
      </c>
      <c r="B3" s="208" t="s">
        <v>226</v>
      </c>
      <c r="C3" s="191" t="s">
        <v>227</v>
      </c>
      <c r="D3" s="179"/>
      <c r="E3" s="210" t="s">
        <v>228</v>
      </c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211" t="s">
        <v>229</v>
      </c>
      <c r="BN3" s="178"/>
      <c r="BO3" s="178"/>
      <c r="BP3" s="178"/>
      <c r="BQ3" s="179"/>
      <c r="BR3" s="213" t="s">
        <v>230</v>
      </c>
      <c r="BS3" s="213" t="s">
        <v>231</v>
      </c>
      <c r="BT3" s="214" t="s">
        <v>232</v>
      </c>
      <c r="BU3" s="82">
        <f>BU4+BU10+BU12+BU13</f>
        <v>13899865104</v>
      </c>
    </row>
    <row r="4" spans="1:73" ht="12.75" x14ac:dyDescent="0.2">
      <c r="A4" s="175"/>
      <c r="B4" s="209"/>
      <c r="C4" s="181"/>
      <c r="D4" s="182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212"/>
      <c r="BN4" s="173"/>
      <c r="BO4" s="173"/>
      <c r="BP4" s="173"/>
      <c r="BQ4" s="209"/>
      <c r="BR4" s="175"/>
      <c r="BS4" s="175"/>
      <c r="BT4" s="209"/>
      <c r="BU4" s="82">
        <f>BU11-BU7</f>
        <v>5454923907</v>
      </c>
    </row>
    <row r="5" spans="1:73" ht="15" x14ac:dyDescent="0.25">
      <c r="A5" s="175"/>
      <c r="B5" s="209"/>
      <c r="C5" s="192" t="s">
        <v>233</v>
      </c>
      <c r="D5" s="193" t="s">
        <v>234</v>
      </c>
      <c r="E5" s="197" t="s">
        <v>235</v>
      </c>
      <c r="F5" s="181"/>
      <c r="G5" s="181"/>
      <c r="H5" s="181"/>
      <c r="I5" s="194"/>
      <c r="J5" s="198" t="s">
        <v>236</v>
      </c>
      <c r="K5" s="181"/>
      <c r="L5" s="181"/>
      <c r="M5" s="181"/>
      <c r="N5" s="194"/>
      <c r="O5" s="199" t="s">
        <v>237</v>
      </c>
      <c r="P5" s="181"/>
      <c r="Q5" s="181"/>
      <c r="R5" s="181"/>
      <c r="S5" s="194"/>
      <c r="T5" s="198" t="s">
        <v>238</v>
      </c>
      <c r="U5" s="181"/>
      <c r="V5" s="181"/>
      <c r="W5" s="181"/>
      <c r="X5" s="194"/>
      <c r="Y5" s="197" t="s">
        <v>239</v>
      </c>
      <c r="Z5" s="181"/>
      <c r="AA5" s="181"/>
      <c r="AB5" s="181"/>
      <c r="AC5" s="194"/>
      <c r="AD5" s="197" t="s">
        <v>240</v>
      </c>
      <c r="AE5" s="181"/>
      <c r="AF5" s="181"/>
      <c r="AG5" s="181"/>
      <c r="AH5" s="194"/>
      <c r="AI5" s="197" t="s">
        <v>241</v>
      </c>
      <c r="AJ5" s="181"/>
      <c r="AK5" s="181"/>
      <c r="AL5" s="181"/>
      <c r="AM5" s="194"/>
      <c r="AN5" s="197" t="s">
        <v>242</v>
      </c>
      <c r="AO5" s="181"/>
      <c r="AP5" s="181"/>
      <c r="AQ5" s="181"/>
      <c r="AR5" s="194"/>
      <c r="AS5" s="200" t="s">
        <v>243</v>
      </c>
      <c r="AT5" s="181"/>
      <c r="AU5" s="181"/>
      <c r="AV5" s="181"/>
      <c r="AW5" s="194"/>
      <c r="AX5" s="198" t="s">
        <v>244</v>
      </c>
      <c r="AY5" s="181"/>
      <c r="AZ5" s="181"/>
      <c r="BA5" s="181"/>
      <c r="BB5" s="194"/>
      <c r="BC5" s="201" t="s">
        <v>245</v>
      </c>
      <c r="BD5" s="181"/>
      <c r="BE5" s="181"/>
      <c r="BF5" s="181"/>
      <c r="BG5" s="194"/>
      <c r="BH5" s="199" t="s">
        <v>246</v>
      </c>
      <c r="BI5" s="181"/>
      <c r="BJ5" s="181"/>
      <c r="BK5" s="181"/>
      <c r="BL5" s="194"/>
      <c r="BM5" s="180"/>
      <c r="BN5" s="181"/>
      <c r="BO5" s="181"/>
      <c r="BP5" s="181"/>
      <c r="BQ5" s="182"/>
      <c r="BR5" s="175"/>
      <c r="BS5" s="175"/>
      <c r="BT5" s="209"/>
      <c r="BU5" s="83"/>
    </row>
    <row r="6" spans="1:73" ht="36.75" customHeight="1" x14ac:dyDescent="0.25">
      <c r="A6" s="176"/>
      <c r="B6" s="182"/>
      <c r="C6" s="182"/>
      <c r="D6" s="194"/>
      <c r="E6" s="84" t="s">
        <v>233</v>
      </c>
      <c r="F6" s="84" t="s">
        <v>247</v>
      </c>
      <c r="G6" s="84" t="s">
        <v>248</v>
      </c>
      <c r="H6" s="84" t="s">
        <v>249</v>
      </c>
      <c r="I6" s="85" t="s">
        <v>247</v>
      </c>
      <c r="J6" s="86" t="s">
        <v>233</v>
      </c>
      <c r="K6" s="84" t="s">
        <v>247</v>
      </c>
      <c r="L6" s="86" t="s">
        <v>248</v>
      </c>
      <c r="M6" s="86" t="s">
        <v>249</v>
      </c>
      <c r="N6" s="85" t="s">
        <v>247</v>
      </c>
      <c r="O6" s="87" t="s">
        <v>233</v>
      </c>
      <c r="P6" s="84" t="s">
        <v>247</v>
      </c>
      <c r="Q6" s="84" t="s">
        <v>248</v>
      </c>
      <c r="R6" s="84" t="s">
        <v>249</v>
      </c>
      <c r="S6" s="85" t="s">
        <v>247</v>
      </c>
      <c r="T6" s="86" t="s">
        <v>233</v>
      </c>
      <c r="U6" s="84" t="s">
        <v>247</v>
      </c>
      <c r="V6" s="84" t="s">
        <v>248</v>
      </c>
      <c r="W6" s="84" t="s">
        <v>249</v>
      </c>
      <c r="X6" s="85" t="s">
        <v>247</v>
      </c>
      <c r="Y6" s="84" t="s">
        <v>233</v>
      </c>
      <c r="Z6" s="84" t="s">
        <v>247</v>
      </c>
      <c r="AA6" s="84" t="s">
        <v>248</v>
      </c>
      <c r="AB6" s="84" t="s">
        <v>249</v>
      </c>
      <c r="AC6" s="85" t="s">
        <v>247</v>
      </c>
      <c r="AD6" s="84" t="s">
        <v>233</v>
      </c>
      <c r="AE6" s="84" t="s">
        <v>247</v>
      </c>
      <c r="AF6" s="84" t="s">
        <v>248</v>
      </c>
      <c r="AG6" s="84" t="s">
        <v>249</v>
      </c>
      <c r="AH6" s="85" t="s">
        <v>247</v>
      </c>
      <c r="AI6" s="84" t="s">
        <v>233</v>
      </c>
      <c r="AJ6" s="84" t="s">
        <v>247</v>
      </c>
      <c r="AK6" s="84" t="s">
        <v>248</v>
      </c>
      <c r="AL6" s="84" t="s">
        <v>249</v>
      </c>
      <c r="AM6" s="85" t="s">
        <v>247</v>
      </c>
      <c r="AN6" s="84" t="s">
        <v>233</v>
      </c>
      <c r="AO6" s="84" t="s">
        <v>247</v>
      </c>
      <c r="AP6" s="84" t="s">
        <v>248</v>
      </c>
      <c r="AQ6" s="84" t="s">
        <v>249</v>
      </c>
      <c r="AR6" s="85" t="s">
        <v>247</v>
      </c>
      <c r="AS6" s="88" t="s">
        <v>233</v>
      </c>
      <c r="AT6" s="84" t="s">
        <v>247</v>
      </c>
      <c r="AU6" s="84" t="s">
        <v>248</v>
      </c>
      <c r="AV6" s="84" t="s">
        <v>249</v>
      </c>
      <c r="AW6" s="85" t="s">
        <v>247</v>
      </c>
      <c r="AX6" s="86" t="s">
        <v>233</v>
      </c>
      <c r="AY6" s="84" t="s">
        <v>247</v>
      </c>
      <c r="AZ6" s="84" t="s">
        <v>248</v>
      </c>
      <c r="BA6" s="84" t="s">
        <v>249</v>
      </c>
      <c r="BB6" s="85" t="s">
        <v>247</v>
      </c>
      <c r="BC6" s="89" t="s">
        <v>233</v>
      </c>
      <c r="BD6" s="84" t="s">
        <v>247</v>
      </c>
      <c r="BE6" s="84" t="s">
        <v>248</v>
      </c>
      <c r="BF6" s="84" t="s">
        <v>249</v>
      </c>
      <c r="BG6" s="85" t="s">
        <v>247</v>
      </c>
      <c r="BH6" s="87" t="s">
        <v>233</v>
      </c>
      <c r="BI6" s="84" t="s">
        <v>247</v>
      </c>
      <c r="BJ6" s="84" t="s">
        <v>248</v>
      </c>
      <c r="BK6" s="84" t="s">
        <v>249</v>
      </c>
      <c r="BL6" s="85" t="s">
        <v>247</v>
      </c>
      <c r="BM6" s="86" t="s">
        <v>233</v>
      </c>
      <c r="BN6" s="84" t="s">
        <v>247</v>
      </c>
      <c r="BO6" s="86" t="s">
        <v>248</v>
      </c>
      <c r="BP6" s="86" t="s">
        <v>249</v>
      </c>
      <c r="BQ6" s="85" t="s">
        <v>247</v>
      </c>
      <c r="BR6" s="176"/>
      <c r="BS6" s="176"/>
      <c r="BT6" s="182"/>
      <c r="BU6" s="83"/>
    </row>
    <row r="7" spans="1:73" ht="30" x14ac:dyDescent="0.25">
      <c r="A7" s="90" t="s">
        <v>22</v>
      </c>
      <c r="B7" s="91" t="s">
        <v>250</v>
      </c>
      <c r="C7" s="92">
        <f>C8+C9+C14+C15</f>
        <v>30086793380</v>
      </c>
      <c r="D7" s="93">
        <v>70.739999999999995</v>
      </c>
      <c r="E7" s="94">
        <f>E8+E9+E14+E15</f>
        <v>0</v>
      </c>
      <c r="F7" s="95">
        <f t="shared" ref="F7:F23" si="0">E7/C7*100%</f>
        <v>0</v>
      </c>
      <c r="G7" s="95" t="e">
        <f>(G8+G9+G14+G15)/4</f>
        <v>#REF!</v>
      </c>
      <c r="H7" s="96"/>
      <c r="I7" s="97"/>
      <c r="J7" s="98">
        <f>J8+J9+J14+J15</f>
        <v>620486463</v>
      </c>
      <c r="K7" s="95">
        <f>(K8+K9+K14+K15)/4</f>
        <v>3.6237699733567177E-2</v>
      </c>
      <c r="L7" s="99" t="e">
        <f>L8+L9+L14+L15</f>
        <v>#REF!</v>
      </c>
      <c r="M7" s="100"/>
      <c r="N7" s="97"/>
      <c r="O7" s="101">
        <f>O8+O9+O14+O15</f>
        <v>1243924361</v>
      </c>
      <c r="P7" s="95">
        <f t="shared" ref="P7:P23" si="1">O7/C7*100%</f>
        <v>4.1344530980389906E-2</v>
      </c>
      <c r="Q7" s="95" t="e">
        <f>(Q8+Q9+Q14+Q15)/4</f>
        <v>#REF!</v>
      </c>
      <c r="R7" s="96"/>
      <c r="S7" s="97"/>
      <c r="T7" s="101">
        <f>T8+T9+T14+T15</f>
        <v>958900710</v>
      </c>
      <c r="U7" s="95">
        <f t="shared" ref="U7:U23" si="2">T7/C7*100%</f>
        <v>3.187115017173691E-2</v>
      </c>
      <c r="V7" s="95" t="e">
        <f>(V8+V9+V14+V15)/4</f>
        <v>#REF!</v>
      </c>
      <c r="W7" s="96"/>
      <c r="X7" s="97"/>
      <c r="Y7" s="101">
        <f>Y8+Y9+Y14+Y15</f>
        <v>305158049</v>
      </c>
      <c r="Z7" s="95">
        <f t="shared" ref="Z7:Z23" si="3">Y7/C7*100%</f>
        <v>1.0142591307282744E-2</v>
      </c>
      <c r="AA7" s="95" t="e">
        <f>(AA8+AA9+AA14+AA15)/4</f>
        <v>#REF!</v>
      </c>
      <c r="AB7" s="96"/>
      <c r="AC7" s="97"/>
      <c r="AD7" s="101">
        <f>AD8+AD9+AD14+AD15</f>
        <v>1171742322</v>
      </c>
      <c r="AE7" s="95">
        <f t="shared" ref="AE7:AE23" si="4">AD7/C7*100%</f>
        <v>3.8945403958499214E-2</v>
      </c>
      <c r="AF7" s="95" t="e">
        <f>(AF8+AF9+AF14+AF15)/4</f>
        <v>#REF!</v>
      </c>
      <c r="AG7" s="96"/>
      <c r="AH7" s="97"/>
      <c r="AI7" s="101">
        <f>AI8+AI9+AI14+AI15</f>
        <v>2332581528</v>
      </c>
      <c r="AJ7" s="95">
        <f t="shared" ref="AJ7:AJ23" si="5">AI7/C7*100%</f>
        <v>7.7528419148534727E-2</v>
      </c>
      <c r="AK7" s="95" t="e">
        <f>(AK8+AK9+AK14+AK15)/4</f>
        <v>#REF!</v>
      </c>
      <c r="AL7" s="96"/>
      <c r="AM7" s="97"/>
      <c r="AN7" s="101">
        <f>AN8+AN9+AN14+AN15</f>
        <v>1636233854</v>
      </c>
      <c r="AO7" s="95">
        <f t="shared" ref="AO7:AO23" si="6">AN7/C7*100%</f>
        <v>5.4383790034855488E-2</v>
      </c>
      <c r="AP7" s="95" t="e">
        <f>(AP8+AP9+AP14+AP15)/4</f>
        <v>#REF!</v>
      </c>
      <c r="AQ7" s="96"/>
      <c r="AR7" s="97"/>
      <c r="AS7" s="101">
        <f>AS8+AS9+AS14+AS15</f>
        <v>2733569473</v>
      </c>
      <c r="AT7" s="95">
        <f t="shared" ref="AT7:AT23" si="7">AS7/C7*100%</f>
        <v>9.0856125426019063E-2</v>
      </c>
      <c r="AU7" s="95" t="e">
        <f>(AU8+AU9+AU14+AU15)/4</f>
        <v>#REF!</v>
      </c>
      <c r="AV7" s="96"/>
      <c r="AW7" s="97"/>
      <c r="AX7" s="101">
        <f>AX8+AX9+AX14+AX15</f>
        <v>2619534261</v>
      </c>
      <c r="AY7" s="95">
        <f t="shared" ref="AY7:AY23" si="8">AX7/C7*100%</f>
        <v>8.706591719213648E-2</v>
      </c>
      <c r="AZ7" s="95" t="e">
        <f>(AZ8+AZ9+AZ14+AZ15)/4</f>
        <v>#REF!</v>
      </c>
      <c r="BA7" s="96"/>
      <c r="BB7" s="97"/>
      <c r="BC7" s="101">
        <f>BC8+BC9+BC14+BC15</f>
        <v>4971422787</v>
      </c>
      <c r="BD7" s="95">
        <f t="shared" ref="BD7:BD23" si="9">BC7/C7*100%</f>
        <v>0.16523604640116688</v>
      </c>
      <c r="BE7" s="95" t="e">
        <f>(BE8+BE9+BE14+BE15)/4</f>
        <v>#REF!</v>
      </c>
      <c r="BF7" s="96"/>
      <c r="BG7" s="97"/>
      <c r="BH7" s="101">
        <f>BH8+BH9+BH14+BH15</f>
        <v>10075586077</v>
      </c>
      <c r="BI7" s="95">
        <f t="shared" ref="BI7:BI23" si="10">BH7/C7*100%</f>
        <v>0.3348840120561894</v>
      </c>
      <c r="BJ7" s="95" t="e">
        <f>(BJ8+BJ9+BJ14+BJ15)/4</f>
        <v>#REF!</v>
      </c>
      <c r="BK7" s="96"/>
      <c r="BL7" s="97"/>
      <c r="BM7" s="98">
        <f>BM8+BM9+BM14+BM15</f>
        <v>28669139885</v>
      </c>
      <c r="BN7" s="95">
        <f t="shared" ref="BN7:BN23" si="11">BM7/C7*100%</f>
        <v>0.95288120348702976</v>
      </c>
      <c r="BO7" s="102">
        <v>0.70789999999999997</v>
      </c>
      <c r="BP7" s="100"/>
      <c r="BQ7" s="97"/>
      <c r="BR7" s="92"/>
      <c r="BS7" s="103"/>
      <c r="BT7" s="104">
        <f>BT8+BT14</f>
        <v>-1417653495</v>
      </c>
      <c r="BU7" s="105">
        <f>AX8+BC8+BH8</f>
        <v>1238189075</v>
      </c>
    </row>
    <row r="8" spans="1:73" ht="38.25" customHeight="1" x14ac:dyDescent="0.25">
      <c r="A8" s="195" t="s">
        <v>24</v>
      </c>
      <c r="B8" s="196" t="s">
        <v>25</v>
      </c>
      <c r="C8" s="92">
        <v>1448095700</v>
      </c>
      <c r="D8" s="92">
        <f>5000+1650+4400</f>
        <v>11050</v>
      </c>
      <c r="E8" s="106"/>
      <c r="F8" s="95">
        <f t="shared" si="0"/>
        <v>0</v>
      </c>
      <c r="G8" s="107">
        <f>'PROGRESS FISIK'!C83</f>
        <v>0</v>
      </c>
      <c r="H8" s="108">
        <f>'PROGRESS FISIK'!D83</f>
        <v>0</v>
      </c>
      <c r="I8" s="107">
        <f t="shared" ref="I8:I23" si="12">H8/D8*100%</f>
        <v>0</v>
      </c>
      <c r="J8" s="109"/>
      <c r="K8" s="95">
        <f t="shared" ref="K8:K23" si="13">J8/C8*100%</f>
        <v>0</v>
      </c>
      <c r="L8" s="110">
        <f>'PROGRESS FISIK'!E83</f>
        <v>0</v>
      </c>
      <c r="M8" s="111">
        <f>'PROGRESS FISIK'!F83</f>
        <v>0</v>
      </c>
      <c r="N8" s="107">
        <f t="shared" ref="N8:N23" si="14">M8/D8*100%</f>
        <v>0</v>
      </c>
      <c r="O8" s="112">
        <v>58885500</v>
      </c>
      <c r="P8" s="95">
        <f t="shared" si="1"/>
        <v>4.0664094230788754E-2</v>
      </c>
      <c r="Q8" s="107">
        <f>'PROGRESS FISIK'!G83</f>
        <v>0</v>
      </c>
      <c r="R8" s="108">
        <f>'PROGRESS FISIK'!H83</f>
        <v>0</v>
      </c>
      <c r="S8" s="107">
        <f t="shared" ref="S8:S23" si="15">R8/D8*100%</f>
        <v>0</v>
      </c>
      <c r="T8" s="109">
        <v>21084000</v>
      </c>
      <c r="U8" s="95">
        <f t="shared" si="2"/>
        <v>1.4559811205847791E-2</v>
      </c>
      <c r="V8" s="107">
        <f>'PROGRESS FISIK'!I83</f>
        <v>0</v>
      </c>
      <c r="W8" s="108">
        <f>'PROGRESS FISIK'!J83</f>
        <v>0</v>
      </c>
      <c r="X8" s="107">
        <f t="shared" ref="X8:X23" si="16">W8/D8*100%</f>
        <v>0</v>
      </c>
      <c r="Y8" s="106"/>
      <c r="Z8" s="95">
        <f t="shared" si="3"/>
        <v>0</v>
      </c>
      <c r="AA8" s="107">
        <f>'PROGRESS FISIK'!K83</f>
        <v>0</v>
      </c>
      <c r="AB8" s="108">
        <f>'PROGRESS FISIK'!L83</f>
        <v>0</v>
      </c>
      <c r="AC8" s="107">
        <f t="shared" ref="AC8:AC23" si="17">AB8/D8*100%</f>
        <v>0</v>
      </c>
      <c r="AD8" s="106"/>
      <c r="AE8" s="95">
        <f t="shared" si="4"/>
        <v>0</v>
      </c>
      <c r="AF8" s="107">
        <f>'PROGRESS FISIK'!M83</f>
        <v>0</v>
      </c>
      <c r="AG8" s="108">
        <f>'PROGRESS FISIK'!N83</f>
        <v>0</v>
      </c>
      <c r="AH8" s="107">
        <f t="shared" ref="AH8:AH23" si="18">AG8/D8*100%</f>
        <v>0</v>
      </c>
      <c r="AI8" s="106"/>
      <c r="AJ8" s="95">
        <f t="shared" si="5"/>
        <v>0</v>
      </c>
      <c r="AK8" s="107">
        <f>'PROGRESS FISIK'!O83</f>
        <v>0</v>
      </c>
      <c r="AL8" s="108">
        <f>'PROGRESS FISIK'!P83</f>
        <v>0</v>
      </c>
      <c r="AM8" s="107">
        <f t="shared" ref="AM8:AM23" si="19">AL8/D8*100%</f>
        <v>0</v>
      </c>
      <c r="AN8" s="106"/>
      <c r="AO8" s="95">
        <f t="shared" si="6"/>
        <v>0</v>
      </c>
      <c r="AP8" s="107">
        <f>'PROGRESS FISIK'!Q83</f>
        <v>0</v>
      </c>
      <c r="AQ8" s="108">
        <f>'PROGRESS FISIK'!R83</f>
        <v>0</v>
      </c>
      <c r="AR8" s="107">
        <f t="shared" ref="AR8:AR23" si="20">AQ8/D8*100%</f>
        <v>0</v>
      </c>
      <c r="AS8" s="106">
        <v>99080875</v>
      </c>
      <c r="AT8" s="95">
        <f t="shared" si="7"/>
        <v>6.8421496590315128E-2</v>
      </c>
      <c r="AU8" s="107">
        <f>'PROGRESS FISIK'!S83</f>
        <v>3.5000000000000003E-2</v>
      </c>
      <c r="AV8" s="108">
        <f>'PROGRESS FISIK'!T83</f>
        <v>0</v>
      </c>
      <c r="AW8" s="107">
        <f t="shared" ref="AW8:AW23" si="21">AV8/D8*100%</f>
        <v>0</v>
      </c>
      <c r="AX8" s="109">
        <f>176064030+2550000+500000</f>
        <v>179114030</v>
      </c>
      <c r="AY8" s="95">
        <f t="shared" si="8"/>
        <v>0.1236893597570934</v>
      </c>
      <c r="AZ8" s="107">
        <f>'PROGRESS FISIK'!U83</f>
        <v>0.51190000000000002</v>
      </c>
      <c r="BA8" s="108">
        <f>'PROGRESS FISIK'!V83</f>
        <v>0</v>
      </c>
      <c r="BB8" s="107">
        <f t="shared" ref="BB8:BB23" si="22">BA8/D8*100%</f>
        <v>0</v>
      </c>
      <c r="BC8" s="112">
        <f>39604800+99080875</f>
        <v>138685675</v>
      </c>
      <c r="BD8" s="95">
        <f t="shared" si="9"/>
        <v>9.5771070240730644E-2</v>
      </c>
      <c r="BE8" s="107">
        <f>'PROGRESS FISIK'!W83</f>
        <v>0.66666666666666674</v>
      </c>
      <c r="BF8" s="108">
        <f>'PROGRESS FISIK'!X83</f>
        <v>4875</v>
      </c>
      <c r="BG8" s="107">
        <f t="shared" ref="BG8:BG23" si="23">BF8/D8*100%</f>
        <v>0.44117647058823528</v>
      </c>
      <c r="BH8" s="112">
        <f>10900000+14846250+39282900+410816070+414766150+29778000</f>
        <v>920389370</v>
      </c>
      <c r="BI8" s="95">
        <f t="shared" si="10"/>
        <v>0.63558601133889148</v>
      </c>
      <c r="BJ8" s="107">
        <f>'PROGRESS FISIK'!Y83</f>
        <v>1</v>
      </c>
      <c r="BK8" s="108">
        <f>'PROGRESS FISIK'!Z83</f>
        <v>6930</v>
      </c>
      <c r="BL8" s="107">
        <f t="shared" ref="BL8:BL23" si="24">BK8/D8*100%</f>
        <v>0.62714932126696832</v>
      </c>
      <c r="BM8" s="109">
        <f>E8+J8+O8+T8+Y8+AD8+AI8+AN8+AS8+AX8+BC8+BH8</f>
        <v>1417239450</v>
      </c>
      <c r="BN8" s="95">
        <f t="shared" si="11"/>
        <v>0.97869184336366721</v>
      </c>
      <c r="BO8" s="110">
        <f>'PROGRESS FISIK'!Y83</f>
        <v>1</v>
      </c>
      <c r="BP8" s="111">
        <f>'PROGRESS FISIK'!Z83</f>
        <v>6930</v>
      </c>
      <c r="BQ8" s="107">
        <f t="shared" ref="BQ8:BQ23" si="25">BP8/D8*100%</f>
        <v>0.62714932126696832</v>
      </c>
      <c r="BR8" s="202">
        <f>BM8+BM9</f>
        <v>22005857028</v>
      </c>
      <c r="BS8" s="203"/>
      <c r="BT8" s="204">
        <f>SUM(BT10:BT13)</f>
        <v>-1064130654</v>
      </c>
      <c r="BU8" s="113" t="s">
        <v>251</v>
      </c>
    </row>
    <row r="9" spans="1:73" ht="36" customHeight="1" x14ac:dyDescent="0.25">
      <c r="A9" s="176"/>
      <c r="B9" s="176"/>
      <c r="C9" s="92">
        <f>C10+C11+C12+C13-C8</f>
        <v>21621891982</v>
      </c>
      <c r="D9" s="92">
        <f>(D11+D12)-D8</f>
        <v>83048</v>
      </c>
      <c r="E9" s="106">
        <f>E10+E12+E13+E11</f>
        <v>0</v>
      </c>
      <c r="F9" s="95">
        <f t="shared" si="0"/>
        <v>0</v>
      </c>
      <c r="G9" s="107">
        <f>(G11+G12)/2</f>
        <v>0</v>
      </c>
      <c r="H9" s="114">
        <f>H11+H12</f>
        <v>0</v>
      </c>
      <c r="I9" s="107">
        <f t="shared" si="12"/>
        <v>0</v>
      </c>
      <c r="J9" s="109">
        <f>J10+J12+J13+J11</f>
        <v>48840000</v>
      </c>
      <c r="K9" s="95">
        <f t="shared" si="13"/>
        <v>2.2588217553144189E-3</v>
      </c>
      <c r="L9" s="110">
        <f>(L11+L12)/2</f>
        <v>0</v>
      </c>
      <c r="M9" s="115">
        <f>M11+M12</f>
        <v>0</v>
      </c>
      <c r="N9" s="107">
        <f t="shared" si="14"/>
        <v>0</v>
      </c>
      <c r="O9" s="112">
        <f>O10+(O11-O8)+O13+O12</f>
        <v>564290700</v>
      </c>
      <c r="P9" s="95">
        <f t="shared" si="1"/>
        <v>2.6098118539754345E-2</v>
      </c>
      <c r="Q9" s="107">
        <f>(Q11+Q12)/2</f>
        <v>0</v>
      </c>
      <c r="R9" s="114">
        <f>R11+R12</f>
        <v>0</v>
      </c>
      <c r="S9" s="107">
        <f t="shared" si="15"/>
        <v>0</v>
      </c>
      <c r="T9" s="112">
        <f>T10+(T11-T8)+T13+T12</f>
        <v>537639350</v>
      </c>
      <c r="U9" s="95">
        <f t="shared" si="2"/>
        <v>2.4865509015010303E-2</v>
      </c>
      <c r="V9" s="107">
        <f>(V11+V12)/2</f>
        <v>0</v>
      </c>
      <c r="W9" s="114">
        <f>W11+W12</f>
        <v>0</v>
      </c>
      <c r="X9" s="107">
        <f t="shared" si="16"/>
        <v>0</v>
      </c>
      <c r="Y9" s="106">
        <f>Y10+Y12+Y13+Y11</f>
        <v>0</v>
      </c>
      <c r="Z9" s="95">
        <f t="shared" si="3"/>
        <v>0</v>
      </c>
      <c r="AA9" s="107">
        <f>(AA11+AA12)/2</f>
        <v>0</v>
      </c>
      <c r="AB9" s="114">
        <f>AB11+AB12</f>
        <v>0</v>
      </c>
      <c r="AC9" s="107">
        <f t="shared" si="17"/>
        <v>0</v>
      </c>
      <c r="AD9" s="106">
        <f>AD10+AD12+AD13+AD11</f>
        <v>880118535</v>
      </c>
      <c r="AE9" s="95">
        <f t="shared" si="4"/>
        <v>4.0704973261946248E-2</v>
      </c>
      <c r="AF9" s="107">
        <f>(AF11+AF12)/2</f>
        <v>0</v>
      </c>
      <c r="AG9" s="114">
        <f>AG11+AG12</f>
        <v>0</v>
      </c>
      <c r="AH9" s="107">
        <f t="shared" si="18"/>
        <v>0</v>
      </c>
      <c r="AI9" s="106">
        <f>AI10+AI12+AI13+AI11</f>
        <v>1647513241</v>
      </c>
      <c r="AJ9" s="95">
        <f t="shared" si="5"/>
        <v>7.6196534622018169E-2</v>
      </c>
      <c r="AK9" s="107">
        <f>(AK11+AK12)/2</f>
        <v>0.18968636363636365</v>
      </c>
      <c r="AL9" s="114">
        <f>AL11+AL12</f>
        <v>5265</v>
      </c>
      <c r="AM9" s="107">
        <f t="shared" si="19"/>
        <v>6.3397071573066177E-2</v>
      </c>
      <c r="AN9" s="106">
        <f>AN10+AN12+AN13+AN11</f>
        <v>1332568867</v>
      </c>
      <c r="AO9" s="95">
        <f t="shared" si="6"/>
        <v>6.1630539460161476E-2</v>
      </c>
      <c r="AP9" s="107">
        <f>(AP11+AP12)/2</f>
        <v>0.29470909090909092</v>
      </c>
      <c r="AQ9" s="114">
        <f>AQ11+AQ12</f>
        <v>19998.3</v>
      </c>
      <c r="AR9" s="107">
        <f t="shared" si="20"/>
        <v>0.24080411328388401</v>
      </c>
      <c r="AS9" s="106">
        <f>(AS10+AS12+AS13+AS11)-AS8</f>
        <v>1677781781</v>
      </c>
      <c r="AT9" s="95">
        <f t="shared" si="7"/>
        <v>7.7596437092403187E-2</v>
      </c>
      <c r="AU9" s="107">
        <f>(AU11+AU12)/2</f>
        <v>0.55900151515151508</v>
      </c>
      <c r="AV9" s="114">
        <f>AV11+AV12</f>
        <v>28706.3</v>
      </c>
      <c r="AW9" s="107">
        <f t="shared" si="21"/>
        <v>0.34565913688469319</v>
      </c>
      <c r="AX9" s="109">
        <f>(AX10+AX12+AX13+AX11)-AX8</f>
        <v>1813090219</v>
      </c>
      <c r="AY9" s="95">
        <f t="shared" si="8"/>
        <v>8.3854374099610648E-2</v>
      </c>
      <c r="AZ9" s="107">
        <f>(AZ11+AZ12)/2</f>
        <v>0.81213636363636366</v>
      </c>
      <c r="BA9" s="114">
        <f>BA11+BA12</f>
        <v>45371.3</v>
      </c>
      <c r="BB9" s="107">
        <f t="shared" si="22"/>
        <v>0.54632622098063777</v>
      </c>
      <c r="BC9" s="112">
        <f>(BC10+BC12+BC13+BC11)-BC8</f>
        <v>4096037833</v>
      </c>
      <c r="BD9" s="95">
        <f t="shared" si="9"/>
        <v>0.18943938099449895</v>
      </c>
      <c r="BE9" s="107">
        <f>(BE11+BE12)/2</f>
        <v>0.84924242424242424</v>
      </c>
      <c r="BF9" s="114">
        <f>BF11+BF12</f>
        <v>72522.3</v>
      </c>
      <c r="BG9" s="107">
        <f t="shared" si="23"/>
        <v>0.87325763413929303</v>
      </c>
      <c r="BH9" s="112">
        <f>(BH10+BH12+BH13+BH11)-BH8</f>
        <v>7990737052</v>
      </c>
      <c r="BI9" s="95">
        <f t="shared" si="10"/>
        <v>0.36956696752773555</v>
      </c>
      <c r="BJ9" s="107">
        <f>(BJ11+BJ12)/2</f>
        <v>0.98484848484848486</v>
      </c>
      <c r="BK9" s="114">
        <f>BK11+BK12</f>
        <v>96591.3</v>
      </c>
      <c r="BL9" s="107">
        <f t="shared" si="24"/>
        <v>1.1630779790000965</v>
      </c>
      <c r="BM9" s="109">
        <f>(BM10+BM12+BM13+BM11)-BM8</f>
        <v>20588617578</v>
      </c>
      <c r="BN9" s="95">
        <f t="shared" si="11"/>
        <v>0.95221165636845329</v>
      </c>
      <c r="BO9" s="110">
        <f>(BO11+BO12)/2</f>
        <v>0.98484848484848486</v>
      </c>
      <c r="BP9" s="115">
        <f>(BP11+BP12+BP10)-BP8</f>
        <v>90836.800000000003</v>
      </c>
      <c r="BQ9" s="107">
        <f t="shared" si="25"/>
        <v>1.0937867257489644</v>
      </c>
      <c r="BR9" s="180"/>
      <c r="BS9" s="180"/>
      <c r="BT9" s="182"/>
      <c r="BU9" s="113" t="s">
        <v>252</v>
      </c>
    </row>
    <row r="10" spans="1:73" ht="211.5" customHeight="1" x14ac:dyDescent="0.2">
      <c r="A10" s="90" t="s">
        <v>26</v>
      </c>
      <c r="B10" s="116" t="s">
        <v>27</v>
      </c>
      <c r="C10" s="117">
        <v>10647830402</v>
      </c>
      <c r="D10" s="118">
        <v>781</v>
      </c>
      <c r="E10" s="119"/>
      <c r="F10" s="120">
        <f t="shared" si="0"/>
        <v>0</v>
      </c>
      <c r="G10" s="121">
        <f>'PROGRESS FISIK'!C48</f>
        <v>0</v>
      </c>
      <c r="H10" s="119">
        <f>'PROGRESS FISIK'!D48</f>
        <v>0</v>
      </c>
      <c r="I10" s="122">
        <f t="shared" si="12"/>
        <v>0</v>
      </c>
      <c r="J10" s="28"/>
      <c r="K10" s="123">
        <f t="shared" si="13"/>
        <v>0</v>
      </c>
      <c r="L10" s="124">
        <f>'PROGRESS FISIK'!E48</f>
        <v>0</v>
      </c>
      <c r="M10" s="24">
        <f>'PROGRESS FISIK'!F48</f>
        <v>0</v>
      </c>
      <c r="N10" s="122">
        <f t="shared" si="14"/>
        <v>0</v>
      </c>
      <c r="O10" s="125">
        <f>24642000+78588000+43623000+59052000+58463700</f>
        <v>264368700</v>
      </c>
      <c r="P10" s="123">
        <f t="shared" si="1"/>
        <v>2.4828410109757493E-2</v>
      </c>
      <c r="Q10" s="121">
        <f>'PROGRESS FISIK'!G48</f>
        <v>0</v>
      </c>
      <c r="R10" s="119">
        <f>'PROGRESS FISIK'!H48</f>
        <v>0</v>
      </c>
      <c r="S10" s="122">
        <f t="shared" si="15"/>
        <v>0</v>
      </c>
      <c r="T10" s="51">
        <v>206364500</v>
      </c>
      <c r="U10" s="123">
        <f t="shared" si="2"/>
        <v>1.9380896596666135E-2</v>
      </c>
      <c r="V10" s="121">
        <f>'PROGRESS FISIK'!I48</f>
        <v>0</v>
      </c>
      <c r="W10" s="119">
        <f>'PROGRESS FISIK'!J48</f>
        <v>0</v>
      </c>
      <c r="X10" s="122">
        <f t="shared" si="16"/>
        <v>0</v>
      </c>
      <c r="Y10" s="119"/>
      <c r="Z10" s="123">
        <f t="shared" si="3"/>
        <v>0</v>
      </c>
      <c r="AA10" s="121">
        <f>'PROGRESS FISIK'!K48</f>
        <v>0</v>
      </c>
      <c r="AB10" s="119">
        <f>'PROGRESS FISIK'!L48</f>
        <v>0</v>
      </c>
      <c r="AC10" s="122">
        <f t="shared" si="17"/>
        <v>0</v>
      </c>
      <c r="AD10" s="126">
        <f>98988250+98951125+98869950</f>
        <v>296809325</v>
      </c>
      <c r="AE10" s="123">
        <f t="shared" si="4"/>
        <v>2.7875098850583663E-2</v>
      </c>
      <c r="AF10" s="121">
        <f>'PROGRESS FISIK'!M48</f>
        <v>1.0047368421052631E-2</v>
      </c>
      <c r="AG10" s="119">
        <f>'PROGRESS FISIK'!N48</f>
        <v>0</v>
      </c>
      <c r="AH10" s="122">
        <f t="shared" si="18"/>
        <v>0</v>
      </c>
      <c r="AI10" s="127">
        <f>98981675+98998650+98897550+98708300+98998725</f>
        <v>494584900</v>
      </c>
      <c r="AJ10" s="123">
        <f t="shared" si="5"/>
        <v>4.6449359289860707E-2</v>
      </c>
      <c r="AK10" s="121">
        <f>'PROGRESS FISIK'!O48</f>
        <v>0.12886315789473685</v>
      </c>
      <c r="AL10" s="119">
        <f>'PROGRESS FISIK'!P48</f>
        <v>0</v>
      </c>
      <c r="AM10" s="122">
        <f t="shared" si="19"/>
        <v>0</v>
      </c>
      <c r="AN10" s="119">
        <f>98736900+98869950+98951125+98988250+29526000+98897550</f>
        <v>523969775</v>
      </c>
      <c r="AO10" s="123">
        <f t="shared" si="6"/>
        <v>4.9209064684349393E-2</v>
      </c>
      <c r="AP10" s="121">
        <f>'PROGRESS FISIK'!Q48</f>
        <v>0.22904736842105261</v>
      </c>
      <c r="AQ10" s="119">
        <f>'PROGRESS FISIK'!R48</f>
        <v>121</v>
      </c>
      <c r="AR10" s="122">
        <f t="shared" si="20"/>
        <v>0.15492957746478872</v>
      </c>
      <c r="AS10" s="119">
        <f>100464876+98736900</f>
        <v>199201776</v>
      </c>
      <c r="AT10" s="123">
        <f t="shared" si="7"/>
        <v>1.8708203312722146E-2</v>
      </c>
      <c r="AU10" s="121">
        <f>'PROGRESS FISIK'!S48</f>
        <v>0.53726842105263151</v>
      </c>
      <c r="AV10" s="119">
        <f>'PROGRESS FISIK'!T48</f>
        <v>263</v>
      </c>
      <c r="AW10" s="122">
        <f t="shared" si="21"/>
        <v>0.33674775928297057</v>
      </c>
      <c r="AX10" s="128">
        <f>98998725+98998650+14701950+198042900+197496350+19647000+98981675+14707500+14652000+14652000+17200000+12300000+98708300</f>
        <v>899087050</v>
      </c>
      <c r="AY10" s="123">
        <f t="shared" si="8"/>
        <v>8.4438520905735212E-2</v>
      </c>
      <c r="AZ10" s="121">
        <f>'PROGRESS FISIK'!U48</f>
        <v>0.43929714285714283</v>
      </c>
      <c r="BA10" s="119">
        <f>'PROGRESS FISIK'!V48</f>
        <v>427.5</v>
      </c>
      <c r="BB10" s="122">
        <f t="shared" si="22"/>
        <v>0.54737516005121634</v>
      </c>
      <c r="BC10" s="129">
        <f>49561500+343961742+111601408+29637000+39627000+19647000+19647000+59496000+19647000+39482700+19647000+49561500+49506000+19647000+19647000+257661604+305836000+322859870+73411104+73450237+14701950+29637000+19591500+24586500+24586500+98769925+97847950+99033900+99142150+14763000</f>
        <v>2446196040</v>
      </c>
      <c r="BD10" s="123">
        <f t="shared" si="9"/>
        <v>0.22973657051680002</v>
      </c>
      <c r="BE10" s="121">
        <f>'PROGRESS FISIK'!W48</f>
        <v>0.51173999999999997</v>
      </c>
      <c r="BF10" s="119">
        <f>'PROGRESS FISIK'!X48</f>
        <v>514.5</v>
      </c>
      <c r="BG10" s="122">
        <f t="shared" si="23"/>
        <v>0.65877080665813059</v>
      </c>
      <c r="BH10" s="125">
        <f>98991750+144999735+77283870+98771550+27350000+16800000+107097173+98965100+122816636+10750000+14818500+28582500+14836500+98769925+97847950+15900000+16250000+14000000+13800000+14836500+29526000+19647000+14707500+14778000+14789000+14764000+29809050+39778000+171383885+29778000+197968300+99033900+44819000+197882300+338332715+515446640+244853100+171292576+197881700+98991750+99142150+198279300+98965100+445268840+98771550+29534300+14714000+352921362+19778000</f>
        <v>4976304707</v>
      </c>
      <c r="BI10" s="123">
        <f t="shared" si="10"/>
        <v>0.46735386638627269</v>
      </c>
      <c r="BJ10" s="121">
        <f>'PROGRESS FISIK'!Y48</f>
        <v>1</v>
      </c>
      <c r="BK10" s="119">
        <f>'PROGRESS FISIK'!Z48</f>
        <v>1175.5</v>
      </c>
      <c r="BL10" s="122">
        <f t="shared" si="24"/>
        <v>1.5051216389244557</v>
      </c>
      <c r="BM10" s="130">
        <f t="shared" ref="BM10:BM13" si="26">E10+J10+O10+T10+Y10+AD10+AI10+AN10+AS10+AX10+BC10+BH10</f>
        <v>10306886773</v>
      </c>
      <c r="BN10" s="131">
        <f t="shared" si="11"/>
        <v>0.96797999065274742</v>
      </c>
      <c r="BO10" s="132">
        <f t="shared" ref="BO10:BP10" si="27">BJ10</f>
        <v>1</v>
      </c>
      <c r="BP10" s="133">
        <f t="shared" si="27"/>
        <v>1175.5</v>
      </c>
      <c r="BQ10" s="134">
        <f t="shared" si="25"/>
        <v>1.5051216389244557</v>
      </c>
      <c r="BR10" s="26" t="s">
        <v>253</v>
      </c>
      <c r="BS10" s="135" t="s">
        <v>254</v>
      </c>
      <c r="BT10" s="51">
        <f t="shared" ref="BT10:BT13" si="28">BM10-C10</f>
        <v>-340943629</v>
      </c>
      <c r="BU10" s="136">
        <f t="shared" ref="BU10:BU13" si="29">AX10+BC10+BH10</f>
        <v>8321587797</v>
      </c>
    </row>
    <row r="11" spans="1:73" ht="257.25" customHeight="1" x14ac:dyDescent="0.2">
      <c r="A11" s="90" t="s">
        <v>95</v>
      </c>
      <c r="B11" s="116" t="s">
        <v>96</v>
      </c>
      <c r="C11" s="117">
        <v>11792417080</v>
      </c>
      <c r="D11" s="118">
        <v>87248</v>
      </c>
      <c r="E11" s="119"/>
      <c r="F11" s="120">
        <f t="shared" si="0"/>
        <v>0</v>
      </c>
      <c r="G11" s="121">
        <f>'PROGRESS FISIK'!C85</f>
        <v>0</v>
      </c>
      <c r="H11" s="126">
        <f>'PROGRESS FISIK'!D84+'PROGRESS FISIK'!D83</f>
        <v>0</v>
      </c>
      <c r="I11" s="122">
        <f t="shared" si="12"/>
        <v>0</v>
      </c>
      <c r="J11" s="125">
        <v>48840000</v>
      </c>
      <c r="K11" s="123">
        <f t="shared" si="13"/>
        <v>4.1416445558759016E-3</v>
      </c>
      <c r="L11" s="124">
        <f>'PROGRESS FISIK'!E85</f>
        <v>0</v>
      </c>
      <c r="M11" s="71">
        <f>'PROGRESS FISIK'!F84+'PROGRESS FISIK'!F83</f>
        <v>0</v>
      </c>
      <c r="N11" s="122">
        <f t="shared" si="14"/>
        <v>0</v>
      </c>
      <c r="O11" s="125">
        <f>98235000+19647000+216505500</f>
        <v>334387500</v>
      </c>
      <c r="P11" s="123">
        <f t="shared" si="1"/>
        <v>2.8356145964945807E-2</v>
      </c>
      <c r="Q11" s="124">
        <f>'PROGRESS FISIK'!G85</f>
        <v>0</v>
      </c>
      <c r="R11" s="126">
        <f>'PROGRESS FISIK'!H84+'PROGRESS FISIK'!H83</f>
        <v>0</v>
      </c>
      <c r="S11" s="122">
        <f t="shared" si="15"/>
        <v>0</v>
      </c>
      <c r="T11" s="51">
        <f>252607500</f>
        <v>252607500</v>
      </c>
      <c r="U11" s="123">
        <f t="shared" si="2"/>
        <v>2.1421180940794878E-2</v>
      </c>
      <c r="V11" s="124">
        <f>'PROGRESS FISIK'!I85</f>
        <v>0</v>
      </c>
      <c r="W11" s="126">
        <f>'PROGRESS FISIK'!J84+'PROGRESS FISIK'!J83</f>
        <v>0</v>
      </c>
      <c r="X11" s="122">
        <f t="shared" si="16"/>
        <v>0</v>
      </c>
      <c r="Y11" s="119"/>
      <c r="Z11" s="123">
        <f t="shared" si="3"/>
        <v>0</v>
      </c>
      <c r="AA11" s="124">
        <f>'PROGRESS FISIK'!K85</f>
        <v>0</v>
      </c>
      <c r="AB11" s="126">
        <f>'PROGRESS FISIK'!L84+'PROGRESS FISIK'!L83</f>
        <v>0</v>
      </c>
      <c r="AC11" s="122">
        <f t="shared" si="17"/>
        <v>0</v>
      </c>
      <c r="AD11" s="127">
        <f>292149510+96128075+96128000+98903625</f>
        <v>583309210</v>
      </c>
      <c r="AE11" s="123">
        <f t="shared" si="4"/>
        <v>4.9464770966191098E-2</v>
      </c>
      <c r="AF11" s="124">
        <f>'PROGRESS FISIK'!M85</f>
        <v>0</v>
      </c>
      <c r="AG11" s="126">
        <f>'PROGRESS FISIK'!N84+'PROGRESS FISIK'!N83</f>
        <v>0</v>
      </c>
      <c r="AH11" s="122">
        <f t="shared" si="18"/>
        <v>0</v>
      </c>
      <c r="AI11" s="137">
        <f>98346000+135333391+98958075+131697900+98947000+98768725+ 99036200+99035250+96128075+97826375</f>
        <v>1054076991</v>
      </c>
      <c r="AJ11" s="123">
        <f t="shared" si="5"/>
        <v>8.9385999820827233E-2</v>
      </c>
      <c r="AK11" s="124">
        <f>'PROGRESS FISIK'!O85</f>
        <v>4.6039393939393942E-2</v>
      </c>
      <c r="AL11" s="126">
        <f>'PROGRESS FISIK'!P84+'PROGRESS FISIK'!P83</f>
        <v>2000</v>
      </c>
      <c r="AM11" s="122">
        <f t="shared" si="19"/>
        <v>2.2923161562442691E-2</v>
      </c>
      <c r="AN11" s="119">
        <f>96342850+97772900+257247382+172929960+96128000</f>
        <v>720421092</v>
      </c>
      <c r="AO11" s="123">
        <f t="shared" si="6"/>
        <v>6.1091893808762739E-2</v>
      </c>
      <c r="AP11" s="124">
        <f>'PROGRESS FISIK'!Q85</f>
        <v>0.25608484848484847</v>
      </c>
      <c r="AQ11" s="126">
        <f>'PROGRESS FISIK'!R84+'PROGRESS FISIK'!R83</f>
        <v>16733.3</v>
      </c>
      <c r="AR11" s="122">
        <f t="shared" si="20"/>
        <v>0.19179006968641113</v>
      </c>
      <c r="AS11" s="119">
        <f>99080875+98973200+124762448+197745950+98903625+97826375+96342850+98768725+141274532+144530400+198070500</f>
        <v>1396279480</v>
      </c>
      <c r="AT11" s="123">
        <f t="shared" si="7"/>
        <v>0.1184048588620646</v>
      </c>
      <c r="AU11" s="124">
        <f>'PROGRESS FISIK'!S85</f>
        <v>0.45133636363636354</v>
      </c>
      <c r="AV11" s="126">
        <f>'PROGRESS FISIK'!T84+'PROGRESS FISIK'!T83</f>
        <v>22441.3</v>
      </c>
      <c r="AW11" s="122">
        <f t="shared" si="21"/>
        <v>0.2572127727856226</v>
      </c>
      <c r="AX11" s="128">
        <f>176064030+14763000+24697500+17038500+198056350+164338969+15400000+98973200+10750000+74370000+900000+191987250</f>
        <v>987338799</v>
      </c>
      <c r="AY11" s="123">
        <f t="shared" si="8"/>
        <v>8.3726583982051628E-2</v>
      </c>
      <c r="AZ11" s="124">
        <f>'PROGRESS FISIK'!U85</f>
        <v>0.6242727272727272</v>
      </c>
      <c r="BA11" s="126">
        <f>'PROGRESS FISIK'!V84+'PROGRESS FISIK'!V83</f>
        <v>35906.300000000003</v>
      </c>
      <c r="BB11" s="122">
        <f t="shared" si="22"/>
        <v>0.41154295800476803</v>
      </c>
      <c r="BC11" s="129">
        <f>49506000+39627000+39604800+39604800+19647000+39627000+39627000+19647000+39627000+14652000+166020568+98958075+330874700+99080875+97668750+29526000+29637000+29526000+99035250+99036200+98681350+29526000+29526000+14818500+97669700+97772900</f>
        <v>1788527468</v>
      </c>
      <c r="BD11" s="123">
        <f t="shared" si="9"/>
        <v>0.15166758908428976</v>
      </c>
      <c r="BE11" s="124">
        <f>'PROGRESS FISIK'!W85</f>
        <v>0.69848484848484849</v>
      </c>
      <c r="BF11" s="126">
        <f>'PROGRESS FISIK'!X84+'PROGRESS FISIK'!X83</f>
        <v>63057.3</v>
      </c>
      <c r="BG11" s="122">
        <f t="shared" si="23"/>
        <v>0.72273633779570878</v>
      </c>
      <c r="BH11" s="125">
        <f>31000000+19400000+125880507+13200000+98681350+98947000+403503240+39294000+14818500+12900000+15000000+3500000+8200000+9200000+29526000+39282900+29692500+14778000+14859000+29859000+410816070+97669700+97668750+197895500+422877600+293721182+422932891+414766150+358514375+29778000+29803500+29778000+29739000+29764000</f>
        <v>3917246715</v>
      </c>
      <c r="BI11" s="123">
        <f t="shared" si="10"/>
        <v>0.3321835284848999</v>
      </c>
      <c r="BJ11" s="124">
        <f>'PROGRESS FISIK'!Y85</f>
        <v>0.96969696969696972</v>
      </c>
      <c r="BK11" s="126">
        <f>'PROGRESS FISIK'!Z84+'PROGRESS FISIK'!Z83</f>
        <v>87126.3</v>
      </c>
      <c r="BL11" s="122">
        <f t="shared" si="24"/>
        <v>0.99860512561892545</v>
      </c>
      <c r="BM11" s="130">
        <f t="shared" si="26"/>
        <v>11083034755</v>
      </c>
      <c r="BN11" s="131">
        <f t="shared" si="11"/>
        <v>0.9398441964707035</v>
      </c>
      <c r="BO11" s="132">
        <f t="shared" ref="BO11:BP11" si="30">BJ11</f>
        <v>0.96969696969696972</v>
      </c>
      <c r="BP11" s="138">
        <f t="shared" si="30"/>
        <v>87126.3</v>
      </c>
      <c r="BQ11" s="134">
        <f t="shared" si="25"/>
        <v>0.99860512561892545</v>
      </c>
      <c r="BR11" s="26" t="s">
        <v>255</v>
      </c>
      <c r="BS11" s="26" t="s">
        <v>256</v>
      </c>
      <c r="BT11" s="51">
        <f t="shared" si="28"/>
        <v>-709382325</v>
      </c>
      <c r="BU11" s="136">
        <f t="shared" si="29"/>
        <v>6693112982</v>
      </c>
    </row>
    <row r="12" spans="1:73" ht="126.75" customHeight="1" x14ac:dyDescent="0.2">
      <c r="A12" s="90" t="s">
        <v>169</v>
      </c>
      <c r="B12" s="116" t="s">
        <v>170</v>
      </c>
      <c r="C12" s="117">
        <v>583140200</v>
      </c>
      <c r="D12" s="118">
        <v>6850</v>
      </c>
      <c r="E12" s="119"/>
      <c r="F12" s="120">
        <f t="shared" si="0"/>
        <v>0</v>
      </c>
      <c r="G12" s="121">
        <f>'PROGRESS FISIK'!C90</f>
        <v>0</v>
      </c>
      <c r="H12" s="119">
        <f>'PROGRESS FISIK'!D90</f>
        <v>0</v>
      </c>
      <c r="I12" s="122">
        <f t="shared" si="12"/>
        <v>0</v>
      </c>
      <c r="J12" s="128">
        <v>0</v>
      </c>
      <c r="K12" s="123">
        <f t="shared" si="13"/>
        <v>0</v>
      </c>
      <c r="L12" s="124">
        <f>'PROGRESS FISIK'!E90</f>
        <v>0</v>
      </c>
      <c r="M12" s="24">
        <f>'PROGRESS FISIK'!F90</f>
        <v>0</v>
      </c>
      <c r="N12" s="122">
        <f t="shared" si="14"/>
        <v>0</v>
      </c>
      <c r="O12" s="125">
        <v>24420000</v>
      </c>
      <c r="P12" s="123">
        <f t="shared" si="1"/>
        <v>4.1876721927248367E-2</v>
      </c>
      <c r="Q12" s="121">
        <f>'PROGRESS FISIK'!G90</f>
        <v>0</v>
      </c>
      <c r="R12" s="119">
        <f>'PROGRESS FISIK'!H90</f>
        <v>0</v>
      </c>
      <c r="S12" s="122">
        <f t="shared" si="15"/>
        <v>0</v>
      </c>
      <c r="T12" s="51">
        <f>99751350</f>
        <v>99751350</v>
      </c>
      <c r="U12" s="123">
        <f t="shared" si="2"/>
        <v>0.17105894946018127</v>
      </c>
      <c r="V12" s="121">
        <f>'PROGRESS FISIK'!I90</f>
        <v>0</v>
      </c>
      <c r="W12" s="119">
        <f>'PROGRESS FISIK'!J90</f>
        <v>0</v>
      </c>
      <c r="X12" s="122">
        <f t="shared" si="16"/>
        <v>0</v>
      </c>
      <c r="Y12" s="119"/>
      <c r="Z12" s="123">
        <f t="shared" si="3"/>
        <v>0</v>
      </c>
      <c r="AA12" s="121">
        <f>'PROGRESS FISIK'!K90</f>
        <v>0</v>
      </c>
      <c r="AB12" s="119">
        <f>'PROGRESS FISIK'!L90</f>
        <v>0</v>
      </c>
      <c r="AC12" s="122">
        <f t="shared" si="17"/>
        <v>0</v>
      </c>
      <c r="AD12" s="119"/>
      <c r="AE12" s="123">
        <f t="shared" si="4"/>
        <v>0</v>
      </c>
      <c r="AF12" s="121">
        <f>'PROGRESS FISIK'!M90</f>
        <v>0</v>
      </c>
      <c r="AG12" s="119">
        <f>'PROGRESS FISIK'!N90</f>
        <v>0</v>
      </c>
      <c r="AH12" s="122">
        <f t="shared" si="18"/>
        <v>0</v>
      </c>
      <c r="AI12" s="51">
        <v>98851350</v>
      </c>
      <c r="AJ12" s="123">
        <f t="shared" si="5"/>
        <v>0.16951558133018441</v>
      </c>
      <c r="AK12" s="121">
        <f>'PROGRESS FISIK'!O90</f>
        <v>0.33333333333333337</v>
      </c>
      <c r="AL12" s="119">
        <f>'PROGRESS FISIK'!P90</f>
        <v>3265</v>
      </c>
      <c r="AM12" s="122">
        <f t="shared" si="19"/>
        <v>0.47664233576642334</v>
      </c>
      <c r="AN12" s="119">
        <v>88178000</v>
      </c>
      <c r="AO12" s="123">
        <f t="shared" si="6"/>
        <v>0.15121234996318209</v>
      </c>
      <c r="AP12" s="121">
        <f>'PROGRESS FISIK'!Q90</f>
        <v>0.33333333333333337</v>
      </c>
      <c r="AQ12" s="119">
        <f>'PROGRESS FISIK'!R90</f>
        <v>3265</v>
      </c>
      <c r="AR12" s="122">
        <f t="shared" si="20"/>
        <v>0.47664233576642334</v>
      </c>
      <c r="AS12" s="119">
        <f>88178000+88253400+4950000</f>
        <v>181381400</v>
      </c>
      <c r="AT12" s="123">
        <f t="shared" si="7"/>
        <v>0.31104252459357118</v>
      </c>
      <c r="AU12" s="121">
        <f>'PROGRESS FISIK'!S90</f>
        <v>0.66666666666666674</v>
      </c>
      <c r="AV12" s="119">
        <f>'PROGRESS FISIK'!T90</f>
        <v>6265</v>
      </c>
      <c r="AW12" s="122">
        <f t="shared" si="21"/>
        <v>0.91459854014598541</v>
      </c>
      <c r="AX12" s="129">
        <v>88253400</v>
      </c>
      <c r="AY12" s="123">
        <f t="shared" si="8"/>
        <v>0.15134164991540627</v>
      </c>
      <c r="AZ12" s="121">
        <f>'PROGRESS FISIK'!U90</f>
        <v>1</v>
      </c>
      <c r="BA12" s="119">
        <f>'PROGRESS FISIK'!V90</f>
        <v>9465</v>
      </c>
      <c r="BB12" s="122">
        <f t="shared" si="22"/>
        <v>1.3817518248175182</v>
      </c>
      <c r="BC12" s="129"/>
      <c r="BD12" s="123">
        <f t="shared" si="9"/>
        <v>0</v>
      </c>
      <c r="BE12" s="121">
        <f>'PROGRESS FISIK'!W90</f>
        <v>1</v>
      </c>
      <c r="BF12" s="119">
        <f>'PROGRESS FISIK'!X90</f>
        <v>9465</v>
      </c>
      <c r="BG12" s="122">
        <f t="shared" si="23"/>
        <v>1.3817518248175182</v>
      </c>
      <c r="BH12" s="125">
        <v>0</v>
      </c>
      <c r="BI12" s="123">
        <f t="shared" si="10"/>
        <v>0</v>
      </c>
      <c r="BJ12" s="121">
        <f>'PROGRESS FISIK'!Y90</f>
        <v>1</v>
      </c>
      <c r="BK12" s="119">
        <f>'PROGRESS FISIK'!Z90</f>
        <v>9465</v>
      </c>
      <c r="BL12" s="122">
        <f t="shared" si="24"/>
        <v>1.3817518248175182</v>
      </c>
      <c r="BM12" s="139">
        <f t="shared" si="26"/>
        <v>580835500</v>
      </c>
      <c r="BN12" s="140">
        <f t="shared" si="11"/>
        <v>0.99604777718977355</v>
      </c>
      <c r="BO12" s="141">
        <f t="shared" ref="BO12:BP12" si="31">BJ12</f>
        <v>1</v>
      </c>
      <c r="BP12" s="142">
        <f t="shared" si="31"/>
        <v>9465</v>
      </c>
      <c r="BQ12" s="143">
        <f t="shared" si="25"/>
        <v>1.3817518248175182</v>
      </c>
      <c r="BR12" s="26" t="s">
        <v>257</v>
      </c>
      <c r="BS12" s="135" t="s">
        <v>254</v>
      </c>
      <c r="BT12" s="51">
        <f t="shared" si="28"/>
        <v>-2304700</v>
      </c>
      <c r="BU12" s="144">
        <f t="shared" si="29"/>
        <v>88253400</v>
      </c>
    </row>
    <row r="13" spans="1:73" ht="178.5" x14ac:dyDescent="0.2">
      <c r="A13" s="90" t="s">
        <v>198</v>
      </c>
      <c r="B13" s="116" t="s">
        <v>258</v>
      </c>
      <c r="C13" s="117">
        <v>46600000</v>
      </c>
      <c r="D13" s="145">
        <v>20</v>
      </c>
      <c r="E13" s="119"/>
      <c r="F13" s="120">
        <f t="shared" si="0"/>
        <v>0</v>
      </c>
      <c r="G13" s="119"/>
      <c r="H13" s="119"/>
      <c r="I13" s="122">
        <f t="shared" si="12"/>
        <v>0</v>
      </c>
      <c r="J13" s="28"/>
      <c r="K13" s="123">
        <f t="shared" si="13"/>
        <v>0</v>
      </c>
      <c r="L13" s="24"/>
      <c r="M13" s="24"/>
      <c r="N13" s="122">
        <f t="shared" si="14"/>
        <v>0</v>
      </c>
      <c r="O13" s="125"/>
      <c r="P13" s="123">
        <f t="shared" si="1"/>
        <v>0</v>
      </c>
      <c r="Q13" s="119"/>
      <c r="R13" s="119"/>
      <c r="S13" s="122">
        <f t="shared" si="15"/>
        <v>0</v>
      </c>
      <c r="T13" s="24"/>
      <c r="U13" s="123">
        <f t="shared" si="2"/>
        <v>0</v>
      </c>
      <c r="V13" s="119"/>
      <c r="W13" s="119"/>
      <c r="X13" s="122">
        <f t="shared" si="16"/>
        <v>0</v>
      </c>
      <c r="Y13" s="119"/>
      <c r="Z13" s="123">
        <f t="shared" si="3"/>
        <v>0</v>
      </c>
      <c r="AA13" s="119"/>
      <c r="AB13" s="119"/>
      <c r="AC13" s="122">
        <f t="shared" si="17"/>
        <v>0</v>
      </c>
      <c r="AD13" s="119"/>
      <c r="AE13" s="123">
        <f t="shared" si="4"/>
        <v>0</v>
      </c>
      <c r="AF13" s="119"/>
      <c r="AG13" s="119"/>
      <c r="AH13" s="122">
        <f t="shared" si="18"/>
        <v>0</v>
      </c>
      <c r="AI13" s="119"/>
      <c r="AJ13" s="123">
        <f t="shared" si="5"/>
        <v>0</v>
      </c>
      <c r="AK13" s="119"/>
      <c r="AL13" s="119"/>
      <c r="AM13" s="122">
        <f t="shared" si="19"/>
        <v>0</v>
      </c>
      <c r="AN13" s="119"/>
      <c r="AO13" s="123">
        <f t="shared" si="6"/>
        <v>0</v>
      </c>
      <c r="AP13" s="119"/>
      <c r="AQ13" s="119"/>
      <c r="AR13" s="122">
        <f t="shared" si="20"/>
        <v>0</v>
      </c>
      <c r="AS13" s="119"/>
      <c r="AT13" s="123">
        <f t="shared" si="7"/>
        <v>0</v>
      </c>
      <c r="AU13" s="119"/>
      <c r="AV13" s="119"/>
      <c r="AW13" s="122">
        <f t="shared" si="21"/>
        <v>0</v>
      </c>
      <c r="AX13" s="128">
        <v>17525000</v>
      </c>
      <c r="AY13" s="123">
        <f t="shared" si="8"/>
        <v>0.37607296137339058</v>
      </c>
      <c r="AZ13" s="121">
        <v>1</v>
      </c>
      <c r="BA13" s="119">
        <v>20</v>
      </c>
      <c r="BB13" s="122">
        <f t="shared" si="22"/>
        <v>1</v>
      </c>
      <c r="BC13" s="129"/>
      <c r="BD13" s="123">
        <f t="shared" si="9"/>
        <v>0</v>
      </c>
      <c r="BE13" s="121">
        <v>1</v>
      </c>
      <c r="BF13" s="119">
        <v>20</v>
      </c>
      <c r="BG13" s="122">
        <f t="shared" si="23"/>
        <v>1</v>
      </c>
      <c r="BH13" s="125">
        <f>3000000+14575000</f>
        <v>17575000</v>
      </c>
      <c r="BI13" s="123">
        <f t="shared" si="10"/>
        <v>0.3771459227467811</v>
      </c>
      <c r="BJ13" s="121">
        <v>1</v>
      </c>
      <c r="BK13" s="119">
        <v>20</v>
      </c>
      <c r="BL13" s="122">
        <f t="shared" si="24"/>
        <v>1</v>
      </c>
      <c r="BM13" s="139">
        <f t="shared" si="26"/>
        <v>35100000</v>
      </c>
      <c r="BN13" s="140">
        <f t="shared" si="11"/>
        <v>0.75321888412017168</v>
      </c>
      <c r="BO13" s="141">
        <f t="shared" ref="BO13:BP13" si="32">BJ13</f>
        <v>1</v>
      </c>
      <c r="BP13" s="142">
        <f t="shared" si="32"/>
        <v>20</v>
      </c>
      <c r="BQ13" s="143">
        <f t="shared" si="25"/>
        <v>1</v>
      </c>
      <c r="BR13" s="146" t="s">
        <v>259</v>
      </c>
      <c r="BS13" s="147" t="s">
        <v>254</v>
      </c>
      <c r="BT13" s="51">
        <f t="shared" si="28"/>
        <v>-11500000</v>
      </c>
      <c r="BU13" s="136">
        <f t="shared" si="29"/>
        <v>35100000</v>
      </c>
    </row>
    <row r="14" spans="1:73" ht="43.5" customHeight="1" x14ac:dyDescent="0.25">
      <c r="A14" s="195" t="s">
        <v>260</v>
      </c>
      <c r="B14" s="196" t="s">
        <v>178</v>
      </c>
      <c r="C14" s="148">
        <f>C20+C21+C22+C23</f>
        <v>4167336152</v>
      </c>
      <c r="D14" s="149">
        <f>D22+D23+D20</f>
        <v>28382</v>
      </c>
      <c r="E14" s="150">
        <f>E20+E21+E22+E23</f>
        <v>0</v>
      </c>
      <c r="F14" s="95">
        <f t="shared" si="0"/>
        <v>0</v>
      </c>
      <c r="G14" s="151" t="e">
        <f>(G20+G22+G23+G21)/4</f>
        <v>#REF!</v>
      </c>
      <c r="H14" s="152" t="e">
        <f>H22+H23+H20</f>
        <v>#REF!</v>
      </c>
      <c r="I14" s="107" t="e">
        <f t="shared" si="12"/>
        <v>#REF!</v>
      </c>
      <c r="J14" s="148">
        <f>J20+J21+J22+J23</f>
        <v>521918463</v>
      </c>
      <c r="K14" s="95">
        <f t="shared" si="13"/>
        <v>0.12524030794816476</v>
      </c>
      <c r="L14" s="153" t="e">
        <f>(L20+L22+L23+L21)/4</f>
        <v>#REF!</v>
      </c>
      <c r="M14" s="149" t="e">
        <f>M22+M23+M20</f>
        <v>#REF!</v>
      </c>
      <c r="N14" s="107" t="e">
        <f t="shared" si="14"/>
        <v>#REF!</v>
      </c>
      <c r="O14" s="154">
        <f>O20+O21+O22+O23</f>
        <v>552594161</v>
      </c>
      <c r="P14" s="95">
        <f t="shared" si="1"/>
        <v>0.13260129273104052</v>
      </c>
      <c r="Q14" s="151" t="e">
        <f>(Q20+Q22+Q23+Q21)/4</f>
        <v>#REF!</v>
      </c>
      <c r="R14" s="152" t="e">
        <f>R22+R23+R20</f>
        <v>#REF!</v>
      </c>
      <c r="S14" s="107" t="e">
        <f t="shared" si="15"/>
        <v>#REF!</v>
      </c>
      <c r="T14" s="148">
        <f>T20+T21+T22+T23</f>
        <v>257975860</v>
      </c>
      <c r="U14" s="95">
        <f t="shared" si="2"/>
        <v>6.1904259841431671E-2</v>
      </c>
      <c r="V14" s="151" t="e">
        <f>(V20+V22+V23+V21)/4</f>
        <v>#REF!</v>
      </c>
      <c r="W14" s="152" t="e">
        <f>W22+W23+W20</f>
        <v>#REF!</v>
      </c>
      <c r="X14" s="107" t="e">
        <f t="shared" si="16"/>
        <v>#REF!</v>
      </c>
      <c r="Y14" s="150">
        <f>Y20+Y21+Y22+Y23</f>
        <v>305158049</v>
      </c>
      <c r="Z14" s="95">
        <f t="shared" si="3"/>
        <v>7.322616603739722E-2</v>
      </c>
      <c r="AA14" s="151" t="e">
        <f>(AA20+AA22+AA23+AA21)/4</f>
        <v>#REF!</v>
      </c>
      <c r="AB14" s="152" t="e">
        <f>AB22+AB23+AB20</f>
        <v>#REF!</v>
      </c>
      <c r="AC14" s="107" t="e">
        <f t="shared" si="17"/>
        <v>#REF!</v>
      </c>
      <c r="AD14" s="150">
        <f>AD20+AD21+AD22+AD23</f>
        <v>291623787</v>
      </c>
      <c r="AE14" s="95">
        <f t="shared" si="4"/>
        <v>6.9978464986570149E-2</v>
      </c>
      <c r="AF14" s="151" t="e">
        <f>(AF20+AF22+AF23+AF21)/4</f>
        <v>#REF!</v>
      </c>
      <c r="AG14" s="152" t="e">
        <f>AG22+AG23+AG20</f>
        <v>#REF!</v>
      </c>
      <c r="AH14" s="107" t="e">
        <f t="shared" si="18"/>
        <v>#REF!</v>
      </c>
      <c r="AI14" s="150">
        <f>AI20+AI21+AI22+AI23</f>
        <v>486576937</v>
      </c>
      <c r="AJ14" s="95">
        <f t="shared" si="5"/>
        <v>0.11675970434170053</v>
      </c>
      <c r="AK14" s="151" t="e">
        <f>(AK20+AK22+AK23+AK21)/4</f>
        <v>#REF!</v>
      </c>
      <c r="AL14" s="152" t="e">
        <f>AL22+AL23+AL20</f>
        <v>#REF!</v>
      </c>
      <c r="AM14" s="107" t="e">
        <f t="shared" si="19"/>
        <v>#REF!</v>
      </c>
      <c r="AN14" s="150">
        <f>AN20+AN21+AN22+AN23</f>
        <v>204085837</v>
      </c>
      <c r="AO14" s="95">
        <f t="shared" si="6"/>
        <v>4.8972732113787977E-2</v>
      </c>
      <c r="AP14" s="151" t="e">
        <f>(AP20+AP22+AP23+AP21)/4</f>
        <v>#REF!</v>
      </c>
      <c r="AQ14" s="152" t="e">
        <f>AQ22+AQ23+AQ20</f>
        <v>#REF!</v>
      </c>
      <c r="AR14" s="107" t="e">
        <f t="shared" si="20"/>
        <v>#REF!</v>
      </c>
      <c r="AS14" s="150">
        <f>AS20+AS21+AS22+AS23</f>
        <v>654030012</v>
      </c>
      <c r="AT14" s="95">
        <f t="shared" si="7"/>
        <v>0.15694198599412626</v>
      </c>
      <c r="AU14" s="151" t="e">
        <f>(AU20+AU22+AU23+AU21)/4</f>
        <v>#REF!</v>
      </c>
      <c r="AV14" s="152" t="e">
        <f>AV22+AV23+AV20</f>
        <v>#REF!</v>
      </c>
      <c r="AW14" s="107" t="e">
        <f t="shared" si="21"/>
        <v>#REF!</v>
      </c>
      <c r="AX14" s="148">
        <f>AX20+AX21+AX22+AX23</f>
        <v>505721912</v>
      </c>
      <c r="AY14" s="95">
        <f t="shared" si="8"/>
        <v>0.12135376018497872</v>
      </c>
      <c r="AZ14" s="151" t="e">
        <f>(AZ20+AZ22+AZ23+AZ21)/4</f>
        <v>#REF!</v>
      </c>
      <c r="BA14" s="152" t="e">
        <f>BA22+BA23+BA20</f>
        <v>#REF!</v>
      </c>
      <c r="BB14" s="107" t="e">
        <f t="shared" si="22"/>
        <v>#REF!</v>
      </c>
      <c r="BC14" s="154">
        <f>BC20+BC21+BC22+BC23</f>
        <v>209930237</v>
      </c>
      <c r="BD14" s="95">
        <f t="shared" si="9"/>
        <v>5.0375162776165695E-2</v>
      </c>
      <c r="BE14" s="151" t="e">
        <f>(BE20+BE22+BE23+BE21)/4</f>
        <v>#REF!</v>
      </c>
      <c r="BF14" s="152" t="e">
        <f>BF22+BF23+BF20</f>
        <v>#REF!</v>
      </c>
      <c r="BG14" s="107" t="e">
        <f t="shared" si="23"/>
        <v>#REF!</v>
      </c>
      <c r="BH14" s="154">
        <f>BH20+BH21+BH22+BH23</f>
        <v>122788137</v>
      </c>
      <c r="BI14" s="95">
        <f t="shared" si="10"/>
        <v>2.9464418640927529E-2</v>
      </c>
      <c r="BJ14" s="151" t="e">
        <f>(BJ20+BJ22+BJ23+BJ21)/4</f>
        <v>#REF!</v>
      </c>
      <c r="BK14" s="152" t="e">
        <f>BK22+BK23+BK20</f>
        <v>#REF!</v>
      </c>
      <c r="BL14" s="107" t="e">
        <f t="shared" si="24"/>
        <v>#REF!</v>
      </c>
      <c r="BM14" s="148">
        <f>BM20+BM21+BM22+BM23</f>
        <v>4112403392</v>
      </c>
      <c r="BN14" s="99">
        <f t="shared" si="11"/>
        <v>0.98681825559629099</v>
      </c>
      <c r="BO14" s="153" t="e">
        <f>(BO20+BO22+BO23+BO21)/4</f>
        <v>#REF!</v>
      </c>
      <c r="BP14" s="149" t="e">
        <f>BP22+BP23+BP20</f>
        <v>#REF!</v>
      </c>
      <c r="BQ14" s="107" t="e">
        <f t="shared" si="25"/>
        <v>#REF!</v>
      </c>
      <c r="BR14" s="205">
        <f>BM14+BM15</f>
        <v>6663282857</v>
      </c>
      <c r="BS14" s="203"/>
      <c r="BT14" s="206">
        <f>SUM(BT16:BT23)</f>
        <v>-353522841</v>
      </c>
      <c r="BU14" s="136">
        <f>SUM(BU10:BU13)</f>
        <v>15138054179</v>
      </c>
    </row>
    <row r="15" spans="1:73" ht="51.75" customHeight="1" x14ac:dyDescent="0.25">
      <c r="A15" s="176"/>
      <c r="B15" s="176"/>
      <c r="C15" s="148">
        <f>C16+C17+C18+C19</f>
        <v>2849469546</v>
      </c>
      <c r="D15" s="93">
        <f>D17+D19</f>
        <v>1081</v>
      </c>
      <c r="E15" s="150">
        <f>E16+E17+E18+E19</f>
        <v>0</v>
      </c>
      <c r="F15" s="95">
        <f t="shared" si="0"/>
        <v>0</v>
      </c>
      <c r="G15" s="155">
        <f>(G17+G19+G18)/3</f>
        <v>0</v>
      </c>
      <c r="H15" s="156">
        <f>H17+H19</f>
        <v>0</v>
      </c>
      <c r="I15" s="107">
        <f t="shared" si="12"/>
        <v>0</v>
      </c>
      <c r="J15" s="148">
        <f>J16+J17+J18+J19</f>
        <v>49728000</v>
      </c>
      <c r="K15" s="95">
        <f t="shared" si="13"/>
        <v>1.7451669230789526E-2</v>
      </c>
      <c r="L15" s="157">
        <f>(L17+L19+L18)/3</f>
        <v>0</v>
      </c>
      <c r="M15" s="93">
        <f>M17+M19</f>
        <v>0</v>
      </c>
      <c r="N15" s="107">
        <f t="shared" si="14"/>
        <v>0</v>
      </c>
      <c r="O15" s="154">
        <f>O16+O17+O18+O19</f>
        <v>68154000</v>
      </c>
      <c r="P15" s="95">
        <f t="shared" si="1"/>
        <v>2.3918135954698144E-2</v>
      </c>
      <c r="Q15" s="155">
        <f>(Q17+Q19+Q18)/3</f>
        <v>0</v>
      </c>
      <c r="R15" s="156">
        <f>R17+R19</f>
        <v>0</v>
      </c>
      <c r="S15" s="107">
        <f t="shared" si="15"/>
        <v>0</v>
      </c>
      <c r="T15" s="148">
        <f>T16+T17+T18+T19</f>
        <v>142201500</v>
      </c>
      <c r="U15" s="95">
        <f t="shared" si="2"/>
        <v>4.9904551603163545E-2</v>
      </c>
      <c r="V15" s="155">
        <f>(V17+V19+V18)/3</f>
        <v>0</v>
      </c>
      <c r="W15" s="156">
        <f>W17+W19</f>
        <v>0</v>
      </c>
      <c r="X15" s="107">
        <f t="shared" si="16"/>
        <v>0</v>
      </c>
      <c r="Y15" s="150">
        <f>Y16+Y17+Y18+Y19</f>
        <v>0</v>
      </c>
      <c r="Z15" s="95">
        <f t="shared" si="3"/>
        <v>0</v>
      </c>
      <c r="AA15" s="155">
        <f>(AA17+AA19+AA18)/3</f>
        <v>0</v>
      </c>
      <c r="AB15" s="156">
        <f>AB17+AB19</f>
        <v>0</v>
      </c>
      <c r="AC15" s="107">
        <f t="shared" si="17"/>
        <v>0</v>
      </c>
      <c r="AD15" s="150">
        <f>AD16+AD17+AD18+AD19</f>
        <v>0</v>
      </c>
      <c r="AE15" s="95">
        <f t="shared" si="4"/>
        <v>0</v>
      </c>
      <c r="AF15" s="155">
        <f>(AF17+AF19+AF18)/3</f>
        <v>0</v>
      </c>
      <c r="AG15" s="156">
        <f>AG17+AG19</f>
        <v>0</v>
      </c>
      <c r="AH15" s="107">
        <f t="shared" si="18"/>
        <v>0</v>
      </c>
      <c r="AI15" s="150">
        <f>AI16+AI17+AI18+AI19</f>
        <v>198491350</v>
      </c>
      <c r="AJ15" s="95">
        <f t="shared" si="5"/>
        <v>6.9659052955535608E-2</v>
      </c>
      <c r="AK15" s="155">
        <f>(AK17+AK19+AK18)/3</f>
        <v>0.15590000000000001</v>
      </c>
      <c r="AL15" s="156">
        <f>AL17+AL19</f>
        <v>0</v>
      </c>
      <c r="AM15" s="107">
        <f t="shared" si="19"/>
        <v>0</v>
      </c>
      <c r="AN15" s="150">
        <f>AN16+AN17+AN18+AN19</f>
        <v>99579150</v>
      </c>
      <c r="AO15" s="95">
        <f t="shared" si="6"/>
        <v>3.4946557031917125E-2</v>
      </c>
      <c r="AP15" s="155">
        <f>(AP17+AP19+AP18)/3</f>
        <v>0.26916666666666667</v>
      </c>
      <c r="AQ15" s="156">
        <f>AQ17+AQ19</f>
        <v>165</v>
      </c>
      <c r="AR15" s="107">
        <f t="shared" si="20"/>
        <v>0.15263644773358001</v>
      </c>
      <c r="AS15" s="150">
        <f>AS16+AS17+AS18+AS19</f>
        <v>302676805</v>
      </c>
      <c r="AT15" s="95">
        <f t="shared" si="7"/>
        <v>0.10622215823464007</v>
      </c>
      <c r="AU15" s="155">
        <f>(AU17+AU19+AU18)/3</f>
        <v>0.42026666666666673</v>
      </c>
      <c r="AV15" s="156">
        <f>AV17+AV19</f>
        <v>165</v>
      </c>
      <c r="AW15" s="107">
        <f t="shared" si="21"/>
        <v>0.15263644773358001</v>
      </c>
      <c r="AX15" s="148">
        <f>AX16+AX17+AX18+AX19</f>
        <v>121608100</v>
      </c>
      <c r="AY15" s="95">
        <f t="shared" si="8"/>
        <v>4.2677452079005307E-2</v>
      </c>
      <c r="AZ15" s="155">
        <f>(AZ17+AZ19+AZ18)/3</f>
        <v>0.54466666666666663</v>
      </c>
      <c r="BA15" s="156">
        <f>BA17+BA19</f>
        <v>384</v>
      </c>
      <c r="BB15" s="107">
        <f t="shared" si="22"/>
        <v>0.35522664199814985</v>
      </c>
      <c r="BC15" s="154">
        <f>BC16+BC17+BC18+BC19</f>
        <v>526769042</v>
      </c>
      <c r="BD15" s="95">
        <f t="shared" si="9"/>
        <v>0.18486565078032247</v>
      </c>
      <c r="BE15" s="155">
        <f>(BE17+BE19+BE18)/3</f>
        <v>0.80010474286666666</v>
      </c>
      <c r="BF15" s="156">
        <f>BF17+BF19</f>
        <v>384</v>
      </c>
      <c r="BG15" s="107">
        <f t="shared" si="23"/>
        <v>0.35522664199814985</v>
      </c>
      <c r="BH15" s="154">
        <f>BH16+BH17+BH18+BH19</f>
        <v>1041671518</v>
      </c>
      <c r="BI15" s="95">
        <f t="shared" si="10"/>
        <v>0.36556681908121014</v>
      </c>
      <c r="BJ15" s="155">
        <f>(BJ17+BJ19+BJ18)/3</f>
        <v>0.9355066666666666</v>
      </c>
      <c r="BK15" s="156">
        <f>BK17+BK19</f>
        <v>847.65</v>
      </c>
      <c r="BL15" s="107">
        <f t="shared" si="24"/>
        <v>0.78413506012950973</v>
      </c>
      <c r="BM15" s="148">
        <f>BM16+BM17+BM18+BM19</f>
        <v>2550879465</v>
      </c>
      <c r="BN15" s="99">
        <f t="shared" si="11"/>
        <v>0.89521204695128198</v>
      </c>
      <c r="BO15" s="157">
        <f>(BO17+BO19+BO18)/3</f>
        <v>0.9355066666666666</v>
      </c>
      <c r="BP15" s="93">
        <f>BP17+BP19</f>
        <v>847.65</v>
      </c>
      <c r="BQ15" s="107">
        <f t="shared" si="25"/>
        <v>0.78413506012950973</v>
      </c>
      <c r="BR15" s="180"/>
      <c r="BS15" s="180"/>
      <c r="BT15" s="182"/>
    </row>
    <row r="16" spans="1:73" ht="76.5" x14ac:dyDescent="0.2">
      <c r="A16" s="90" t="s">
        <v>26</v>
      </c>
      <c r="B16" s="116" t="s">
        <v>261</v>
      </c>
      <c r="C16" s="71">
        <v>658150000</v>
      </c>
      <c r="D16" s="158">
        <v>8</v>
      </c>
      <c r="E16" s="119"/>
      <c r="F16" s="120">
        <f t="shared" si="0"/>
        <v>0</v>
      </c>
      <c r="G16" s="121" t="e">
        <f>'PROGRESS FISIK'!#REF!</f>
        <v>#REF!</v>
      </c>
      <c r="H16" s="119" t="e">
        <f>'PROGRESS FISIK'!#REF!</f>
        <v>#REF!</v>
      </c>
      <c r="I16" s="122" t="e">
        <f t="shared" si="12"/>
        <v>#REF!</v>
      </c>
      <c r="J16" s="125">
        <v>49728000</v>
      </c>
      <c r="K16" s="123">
        <f t="shared" si="13"/>
        <v>7.5557243789409714E-2</v>
      </c>
      <c r="L16" s="124" t="e">
        <f>'PROGRESS FISIK'!#REF!</f>
        <v>#REF!</v>
      </c>
      <c r="M16" s="24" t="e">
        <f>'PROGRESS FISIK'!#REF!</f>
        <v>#REF!</v>
      </c>
      <c r="N16" s="122" t="e">
        <f t="shared" si="14"/>
        <v>#REF!</v>
      </c>
      <c r="O16" s="125">
        <f>48840000</f>
        <v>48840000</v>
      </c>
      <c r="P16" s="123">
        <f t="shared" si="1"/>
        <v>7.4208007293170244E-2</v>
      </c>
      <c r="Q16" s="121" t="e">
        <f>'PROGRESS FISIK'!#REF!</f>
        <v>#REF!</v>
      </c>
      <c r="R16" s="119" t="e">
        <f>'PROGRESS FISIK'!#REF!</f>
        <v>#REF!</v>
      </c>
      <c r="S16" s="122" t="e">
        <f t="shared" si="15"/>
        <v>#REF!</v>
      </c>
      <c r="T16" s="51">
        <v>100318500</v>
      </c>
      <c r="U16" s="123">
        <f t="shared" si="2"/>
        <v>0.15242497910810607</v>
      </c>
      <c r="V16" s="121" t="e">
        <f>'PROGRESS FISIK'!#REF!</f>
        <v>#REF!</v>
      </c>
      <c r="W16" s="119" t="e">
        <f>'PROGRESS FISIK'!#REF!</f>
        <v>#REF!</v>
      </c>
      <c r="X16" s="122" t="e">
        <f t="shared" si="16"/>
        <v>#REF!</v>
      </c>
      <c r="Y16" s="119"/>
      <c r="Z16" s="123">
        <f t="shared" si="3"/>
        <v>0</v>
      </c>
      <c r="AA16" s="121" t="e">
        <f>'PROGRESS FISIK'!#REF!</f>
        <v>#REF!</v>
      </c>
      <c r="AB16" s="119" t="e">
        <f>'PROGRESS FISIK'!#REF!</f>
        <v>#REF!</v>
      </c>
      <c r="AC16" s="122" t="e">
        <f t="shared" si="17"/>
        <v>#REF!</v>
      </c>
      <c r="AD16" s="119"/>
      <c r="AE16" s="123">
        <f t="shared" si="4"/>
        <v>0</v>
      </c>
      <c r="AF16" s="121" t="e">
        <f>'PROGRESS FISIK'!#REF!</f>
        <v>#REF!</v>
      </c>
      <c r="AG16" s="119" t="e">
        <f>'PROGRESS FISIK'!#REF!</f>
        <v>#REF!</v>
      </c>
      <c r="AH16" s="122" t="e">
        <f t="shared" si="18"/>
        <v>#REF!</v>
      </c>
      <c r="AI16" s="119"/>
      <c r="AJ16" s="123">
        <f t="shared" si="5"/>
        <v>0</v>
      </c>
      <c r="AK16" s="121" t="e">
        <f>'PROGRESS FISIK'!#REF!</f>
        <v>#REF!</v>
      </c>
      <c r="AL16" s="119" t="e">
        <f>'PROGRESS FISIK'!#REF!</f>
        <v>#REF!</v>
      </c>
      <c r="AM16" s="122" t="e">
        <f t="shared" si="19"/>
        <v>#REF!</v>
      </c>
      <c r="AN16" s="119"/>
      <c r="AO16" s="123">
        <f t="shared" si="6"/>
        <v>0</v>
      </c>
      <c r="AP16" s="121" t="e">
        <f>'PROGRESS FISIK'!#REF!</f>
        <v>#REF!</v>
      </c>
      <c r="AQ16" s="119" t="e">
        <f>'PROGRESS FISIK'!#REF!</f>
        <v>#REF!</v>
      </c>
      <c r="AR16" s="122" t="e">
        <f t="shared" si="20"/>
        <v>#REF!</v>
      </c>
      <c r="AS16" s="119"/>
      <c r="AT16" s="123">
        <f t="shared" si="7"/>
        <v>0</v>
      </c>
      <c r="AU16" s="121" t="e">
        <f>'PROGRESS FISIK'!#REF!</f>
        <v>#REF!</v>
      </c>
      <c r="AV16" s="119" t="e">
        <f>'PROGRESS FISIK'!#REF!</f>
        <v>#REF!</v>
      </c>
      <c r="AW16" s="122" t="e">
        <f t="shared" si="21"/>
        <v>#REF!</v>
      </c>
      <c r="AX16" s="28"/>
      <c r="AY16" s="123">
        <f t="shared" si="8"/>
        <v>0</v>
      </c>
      <c r="AZ16" s="121" t="e">
        <f>'PROGRESS FISIK'!#REF!</f>
        <v>#REF!</v>
      </c>
      <c r="BA16" s="119" t="e">
        <f>'PROGRESS FISIK'!#REF!</f>
        <v>#REF!</v>
      </c>
      <c r="BB16" s="122" t="e">
        <f t="shared" si="22"/>
        <v>#REF!</v>
      </c>
      <c r="BC16" s="129">
        <f>99067500+74314500+74003700+74037000+32651442</f>
        <v>354074142</v>
      </c>
      <c r="BD16" s="123">
        <f t="shared" si="9"/>
        <v>0.53798395806427102</v>
      </c>
      <c r="BE16" s="121" t="e">
        <f>'PROGRESS FISIK'!#REF!</f>
        <v>#REF!</v>
      </c>
      <c r="BF16" s="119" t="e">
        <f>'PROGRESS FISIK'!#REF!</f>
        <v>#REF!</v>
      </c>
      <c r="BG16" s="122" t="e">
        <f t="shared" si="23"/>
        <v>#REF!</v>
      </c>
      <c r="BH16" s="125">
        <f>17344120+500000+1900000+2750000+750000+74092500</f>
        <v>97336620</v>
      </c>
      <c r="BI16" s="123">
        <f t="shared" si="10"/>
        <v>0.14789427941958519</v>
      </c>
      <c r="BJ16" s="121" t="e">
        <f>'PROGRESS FISIK'!#REF!</f>
        <v>#REF!</v>
      </c>
      <c r="BK16" s="119" t="e">
        <f>'PROGRESS FISIK'!#REF!</f>
        <v>#REF!</v>
      </c>
      <c r="BL16" s="122" t="e">
        <f t="shared" si="24"/>
        <v>#REF!</v>
      </c>
      <c r="BM16" s="139">
        <f t="shared" ref="BM16:BM23" si="33">E16+J16+O16+T16+Y16+AD16+AI16+AN16+AS16+AX16+BC16+BH16</f>
        <v>650297262</v>
      </c>
      <c r="BN16" s="140">
        <f t="shared" si="11"/>
        <v>0.98806846767454226</v>
      </c>
      <c r="BO16" s="141" t="e">
        <f t="shared" ref="BO16:BP16" si="34">BJ16</f>
        <v>#REF!</v>
      </c>
      <c r="BP16" s="142" t="e">
        <f t="shared" si="34"/>
        <v>#REF!</v>
      </c>
      <c r="BQ16" s="143" t="e">
        <f t="shared" si="25"/>
        <v>#REF!</v>
      </c>
      <c r="BR16" s="26" t="s">
        <v>262</v>
      </c>
      <c r="BS16" s="159" t="s">
        <v>254</v>
      </c>
      <c r="BT16" s="51">
        <f t="shared" ref="BT16:BT23" si="35">BM16-C16</f>
        <v>-7852738</v>
      </c>
      <c r="BU16" s="144">
        <f t="shared" ref="BU16:BU23" si="36">AX16+BC16+BH16</f>
        <v>451410762</v>
      </c>
    </row>
    <row r="17" spans="1:73" ht="162.75" customHeight="1" x14ac:dyDescent="0.2">
      <c r="A17" s="90" t="s">
        <v>95</v>
      </c>
      <c r="B17" s="116" t="s">
        <v>179</v>
      </c>
      <c r="C17" s="71">
        <v>1713867347</v>
      </c>
      <c r="D17" s="158">
        <v>924</v>
      </c>
      <c r="E17" s="119"/>
      <c r="F17" s="120">
        <f t="shared" si="0"/>
        <v>0</v>
      </c>
      <c r="G17" s="121">
        <f>'PROGRESS FISIK'!C98</f>
        <v>0</v>
      </c>
      <c r="H17" s="119">
        <f>'PROGRESS FISIK'!D98</f>
        <v>0</v>
      </c>
      <c r="I17" s="122">
        <f t="shared" si="12"/>
        <v>0</v>
      </c>
      <c r="J17" s="28"/>
      <c r="K17" s="123">
        <f t="shared" si="13"/>
        <v>0</v>
      </c>
      <c r="L17" s="124">
        <f>'PROGRESS FISIK'!E98</f>
        <v>0</v>
      </c>
      <c r="M17" s="24">
        <f>'PROGRESS FISIK'!F98</f>
        <v>0</v>
      </c>
      <c r="N17" s="122">
        <f t="shared" si="14"/>
        <v>0</v>
      </c>
      <c r="O17" s="125"/>
      <c r="P17" s="123">
        <f t="shared" si="1"/>
        <v>0</v>
      </c>
      <c r="Q17" s="121">
        <f>'PROGRESS FISIK'!G98</f>
        <v>0</v>
      </c>
      <c r="R17" s="119">
        <f>'PROGRESS FISIK'!H98</f>
        <v>0</v>
      </c>
      <c r="S17" s="122">
        <f t="shared" si="15"/>
        <v>0</v>
      </c>
      <c r="T17" s="51">
        <v>20436000</v>
      </c>
      <c r="U17" s="123">
        <f t="shared" si="2"/>
        <v>1.192391000141973E-2</v>
      </c>
      <c r="V17" s="121">
        <f>'PROGRESS FISIK'!I98</f>
        <v>0</v>
      </c>
      <c r="W17" s="119">
        <f>'PROGRESS FISIK'!J98</f>
        <v>0</v>
      </c>
      <c r="X17" s="122">
        <f t="shared" si="16"/>
        <v>0</v>
      </c>
      <c r="Y17" s="119"/>
      <c r="Z17" s="123">
        <f t="shared" si="3"/>
        <v>0</v>
      </c>
      <c r="AA17" s="121">
        <f>'PROGRESS FISIK'!K98</f>
        <v>0</v>
      </c>
      <c r="AB17" s="119">
        <f>'PROGRESS FISIK'!L98</f>
        <v>0</v>
      </c>
      <c r="AC17" s="122">
        <f t="shared" si="17"/>
        <v>0</v>
      </c>
      <c r="AD17" s="119"/>
      <c r="AE17" s="123">
        <f t="shared" si="4"/>
        <v>0</v>
      </c>
      <c r="AF17" s="121">
        <f>'PROGRESS FISIK'!M98</f>
        <v>0</v>
      </c>
      <c r="AG17" s="119">
        <f>'PROGRESS FISIK'!N98</f>
        <v>0</v>
      </c>
      <c r="AH17" s="122">
        <f t="shared" si="18"/>
        <v>0</v>
      </c>
      <c r="AI17" s="137">
        <v>98996200</v>
      </c>
      <c r="AJ17" s="123">
        <f t="shared" si="5"/>
        <v>5.7761879980551378E-2</v>
      </c>
      <c r="AK17" s="121">
        <f>'PROGRESS FISIK'!O98</f>
        <v>0.35499999999999998</v>
      </c>
      <c r="AL17" s="119">
        <f>'PROGRESS FISIK'!P98</f>
        <v>0</v>
      </c>
      <c r="AM17" s="122">
        <f t="shared" si="19"/>
        <v>0</v>
      </c>
      <c r="AN17" s="119"/>
      <c r="AO17" s="123">
        <f t="shared" si="6"/>
        <v>0</v>
      </c>
      <c r="AP17" s="121">
        <f>'PROGRESS FISIK'!Q98</f>
        <v>0.5</v>
      </c>
      <c r="AQ17" s="119">
        <f>'PROGRESS FISIK'!R98</f>
        <v>165</v>
      </c>
      <c r="AR17" s="122">
        <f t="shared" si="20"/>
        <v>0.17857142857142858</v>
      </c>
      <c r="AS17" s="137">
        <f>98996200+203680605</f>
        <v>302676805</v>
      </c>
      <c r="AT17" s="123">
        <f t="shared" si="7"/>
        <v>0.17660456950172584</v>
      </c>
      <c r="AU17" s="121">
        <f>'PROGRESS FISIK'!S98</f>
        <v>0.5</v>
      </c>
      <c r="AV17" s="119">
        <f>'PROGRESS FISIK'!T98</f>
        <v>165</v>
      </c>
      <c r="AW17" s="122">
        <f t="shared" si="21"/>
        <v>0.17857142857142858</v>
      </c>
      <c r="AX17" s="28">
        <f>14812950+1300000+2150000</f>
        <v>18262950</v>
      </c>
      <c r="AY17" s="123">
        <f t="shared" si="8"/>
        <v>1.0655988068136057E-2</v>
      </c>
      <c r="AZ17" s="121">
        <f>'PROGRESS FISIK'!U98</f>
        <v>0.214</v>
      </c>
      <c r="BA17" s="119">
        <f>'PROGRESS FISIK'!V98</f>
        <v>165</v>
      </c>
      <c r="BB17" s="122">
        <f t="shared" si="22"/>
        <v>0.17857142857142858</v>
      </c>
      <c r="BC17" s="129">
        <f>19647000+39405000+98990900</f>
        <v>158042900</v>
      </c>
      <c r="BD17" s="123">
        <f t="shared" si="9"/>
        <v>9.22141963184272E-2</v>
      </c>
      <c r="BE17" s="121">
        <f>'PROGRESS FISIK'!W98</f>
        <v>0.46831422859999994</v>
      </c>
      <c r="BF17" s="119">
        <f>'PROGRESS FISIK'!X98</f>
        <v>165</v>
      </c>
      <c r="BG17" s="122">
        <f t="shared" si="23"/>
        <v>0.17857142857142858</v>
      </c>
      <c r="BH17" s="125">
        <f>2950000+1800000+99124900+3100000+5250000+2400000+14859000+49450500+475254745+98990900+75765353+12655650</f>
        <v>841601048</v>
      </c>
      <c r="BI17" s="123">
        <f t="shared" si="10"/>
        <v>0.49105378515622072</v>
      </c>
      <c r="BJ17" s="121">
        <f>'PROGRESS FISIK'!Y98</f>
        <v>0.80652000000000001</v>
      </c>
      <c r="BK17" s="119">
        <f>'PROGRESS FISIK'!Z98</f>
        <v>628.65</v>
      </c>
      <c r="BL17" s="122">
        <f t="shared" si="24"/>
        <v>0.68035714285714288</v>
      </c>
      <c r="BM17" s="130">
        <f t="shared" si="33"/>
        <v>1440015903</v>
      </c>
      <c r="BN17" s="131">
        <f t="shared" si="11"/>
        <v>0.84021432902648097</v>
      </c>
      <c r="BO17" s="132">
        <f t="shared" ref="BO17:BP17" si="37">BJ17</f>
        <v>0.80652000000000001</v>
      </c>
      <c r="BP17" s="133">
        <f t="shared" si="37"/>
        <v>628.65</v>
      </c>
      <c r="BQ17" s="134">
        <f t="shared" si="25"/>
        <v>0.68035714285714288</v>
      </c>
      <c r="BR17" s="26" t="s">
        <v>263</v>
      </c>
      <c r="BS17" s="26" t="s">
        <v>256</v>
      </c>
      <c r="BT17" s="51">
        <f t="shared" si="35"/>
        <v>-273851444</v>
      </c>
      <c r="BU17" s="144">
        <f t="shared" si="36"/>
        <v>1017906898</v>
      </c>
    </row>
    <row r="18" spans="1:73" ht="95.25" customHeight="1" x14ac:dyDescent="0.2">
      <c r="A18" s="90" t="s">
        <v>169</v>
      </c>
      <c r="B18" s="116" t="s">
        <v>264</v>
      </c>
      <c r="C18" s="71">
        <v>238850000</v>
      </c>
      <c r="D18" s="158">
        <v>1</v>
      </c>
      <c r="E18" s="119"/>
      <c r="F18" s="120">
        <f t="shared" si="0"/>
        <v>0</v>
      </c>
      <c r="G18" s="121">
        <f>'PROGRESS FISIK'!C101</f>
        <v>0</v>
      </c>
      <c r="H18" s="119">
        <f>'PROGRESS FISIK'!D101</f>
        <v>0</v>
      </c>
      <c r="I18" s="122">
        <f t="shared" si="12"/>
        <v>0</v>
      </c>
      <c r="J18" s="28"/>
      <c r="K18" s="123">
        <f t="shared" si="13"/>
        <v>0</v>
      </c>
      <c r="L18" s="124">
        <f>'PROGRESS FISIK'!E101</f>
        <v>0</v>
      </c>
      <c r="M18" s="24">
        <f>'PROGRESS FISIK'!F101</f>
        <v>0</v>
      </c>
      <c r="N18" s="122">
        <f t="shared" si="14"/>
        <v>0</v>
      </c>
      <c r="O18" s="125"/>
      <c r="P18" s="123">
        <f t="shared" si="1"/>
        <v>0</v>
      </c>
      <c r="Q18" s="121">
        <f>'PROGRESS FISIK'!G101</f>
        <v>0</v>
      </c>
      <c r="R18" s="119">
        <f>'PROGRESS FISIK'!H101</f>
        <v>0</v>
      </c>
      <c r="S18" s="122">
        <f t="shared" si="15"/>
        <v>0</v>
      </c>
      <c r="T18" s="51">
        <v>20547000</v>
      </c>
      <c r="U18" s="123">
        <f t="shared" si="2"/>
        <v>8.6024701695624872E-2</v>
      </c>
      <c r="V18" s="121">
        <f>'PROGRESS FISIK'!I101</f>
        <v>0</v>
      </c>
      <c r="W18" s="119">
        <f>'PROGRESS FISIK'!J101</f>
        <v>0</v>
      </c>
      <c r="X18" s="122">
        <f t="shared" si="16"/>
        <v>0</v>
      </c>
      <c r="Y18" s="119"/>
      <c r="Z18" s="123">
        <f t="shared" si="3"/>
        <v>0</v>
      </c>
      <c r="AA18" s="121">
        <f>'PROGRESS FISIK'!K101</f>
        <v>0</v>
      </c>
      <c r="AB18" s="119">
        <f>'PROGRESS FISIK'!L101</f>
        <v>0</v>
      </c>
      <c r="AC18" s="122">
        <f t="shared" si="17"/>
        <v>0</v>
      </c>
      <c r="AD18" s="119"/>
      <c r="AE18" s="123">
        <f t="shared" si="4"/>
        <v>0</v>
      </c>
      <c r="AF18" s="121">
        <f>'PROGRESS FISIK'!M101</f>
        <v>0</v>
      </c>
      <c r="AG18" s="119">
        <f>'PROGRESS FISIK'!N101</f>
        <v>0</v>
      </c>
      <c r="AH18" s="122">
        <f t="shared" si="18"/>
        <v>0</v>
      </c>
      <c r="AI18" s="119"/>
      <c r="AJ18" s="123">
        <f t="shared" si="5"/>
        <v>0</v>
      </c>
      <c r="AK18" s="121">
        <f>'PROGRESS FISIK'!O101</f>
        <v>0</v>
      </c>
      <c r="AL18" s="119">
        <f>'PROGRESS FISIK'!P101</f>
        <v>0</v>
      </c>
      <c r="AM18" s="122">
        <f t="shared" si="19"/>
        <v>0</v>
      </c>
      <c r="AN18" s="119">
        <v>99579150</v>
      </c>
      <c r="AO18" s="123">
        <f t="shared" si="6"/>
        <v>0.41691082269206614</v>
      </c>
      <c r="AP18" s="121">
        <f>'PROGRESS FISIK'!Q101</f>
        <v>7.4999999999999997E-3</v>
      </c>
      <c r="AQ18" s="119">
        <f>'PROGRESS FISIK'!R101</f>
        <v>0</v>
      </c>
      <c r="AR18" s="122">
        <f t="shared" si="20"/>
        <v>0</v>
      </c>
      <c r="AS18" s="119"/>
      <c r="AT18" s="123">
        <f t="shared" si="7"/>
        <v>0</v>
      </c>
      <c r="AU18" s="121">
        <f>'PROGRESS FISIK'!S101</f>
        <v>0.13</v>
      </c>
      <c r="AV18" s="119">
        <f>'PROGRESS FISIK'!T101</f>
        <v>0</v>
      </c>
      <c r="AW18" s="122">
        <f t="shared" si="21"/>
        <v>0</v>
      </c>
      <c r="AX18" s="28">
        <v>900000</v>
      </c>
      <c r="AY18" s="123">
        <f t="shared" si="8"/>
        <v>3.7680552648105504E-3</v>
      </c>
      <c r="AZ18" s="121">
        <f>'PROGRESS FISIK'!U101</f>
        <v>0.42</v>
      </c>
      <c r="BA18" s="119">
        <f>'PROGRESS FISIK'!V101</f>
        <v>0</v>
      </c>
      <c r="BB18" s="122">
        <f t="shared" si="22"/>
        <v>0</v>
      </c>
      <c r="BC18" s="129"/>
      <c r="BD18" s="123">
        <f t="shared" si="9"/>
        <v>0</v>
      </c>
      <c r="BE18" s="121">
        <f>'PROGRESS FISIK'!W101</f>
        <v>0.93200000000000005</v>
      </c>
      <c r="BF18" s="119">
        <f>'PROGRESS FISIK'!X101</f>
        <v>0</v>
      </c>
      <c r="BG18" s="122">
        <f t="shared" si="23"/>
        <v>0</v>
      </c>
      <c r="BH18" s="125">
        <f>1250000+800000+14652000+86031850</f>
        <v>102733850</v>
      </c>
      <c r="BI18" s="123">
        <f t="shared" si="10"/>
        <v>0.43011869374084155</v>
      </c>
      <c r="BJ18" s="121">
        <f>'PROGRESS FISIK'!Y101</f>
        <v>1</v>
      </c>
      <c r="BK18" s="119">
        <f>'PROGRESS FISIK'!Z101</f>
        <v>1</v>
      </c>
      <c r="BL18" s="122">
        <f t="shared" si="24"/>
        <v>1</v>
      </c>
      <c r="BM18" s="139">
        <f t="shared" si="33"/>
        <v>223760000</v>
      </c>
      <c r="BN18" s="140">
        <f t="shared" si="11"/>
        <v>0.93682227339334312</v>
      </c>
      <c r="BO18" s="141">
        <f t="shared" ref="BO18:BP18" si="38">BJ18</f>
        <v>1</v>
      </c>
      <c r="BP18" s="142">
        <f t="shared" si="38"/>
        <v>1</v>
      </c>
      <c r="BQ18" s="143">
        <f t="shared" si="25"/>
        <v>1</v>
      </c>
      <c r="BR18" s="26" t="s">
        <v>265</v>
      </c>
      <c r="BS18" s="159" t="s">
        <v>254</v>
      </c>
      <c r="BT18" s="51">
        <f t="shared" si="35"/>
        <v>-15090000</v>
      </c>
      <c r="BU18" s="144">
        <f t="shared" si="36"/>
        <v>103633850</v>
      </c>
    </row>
    <row r="19" spans="1:73" ht="51" x14ac:dyDescent="0.2">
      <c r="A19" s="90" t="s">
        <v>198</v>
      </c>
      <c r="B19" s="116" t="s">
        <v>194</v>
      </c>
      <c r="C19" s="71">
        <v>238602199</v>
      </c>
      <c r="D19" s="158">
        <v>157</v>
      </c>
      <c r="E19" s="119"/>
      <c r="F19" s="120">
        <f t="shared" si="0"/>
        <v>0</v>
      </c>
      <c r="G19" s="121">
        <f>'PROGRESS FISIK'!C104</f>
        <v>0</v>
      </c>
      <c r="H19" s="119">
        <f>'PROGRESS FISIK'!D104</f>
        <v>0</v>
      </c>
      <c r="I19" s="122">
        <f t="shared" si="12"/>
        <v>0</v>
      </c>
      <c r="J19" s="28"/>
      <c r="K19" s="123">
        <f t="shared" si="13"/>
        <v>0</v>
      </c>
      <c r="L19" s="124">
        <f>'PROGRESS FISIK'!E104</f>
        <v>0</v>
      </c>
      <c r="M19" s="24">
        <f>'PROGRESS FISIK'!F104</f>
        <v>0</v>
      </c>
      <c r="N19" s="122">
        <f t="shared" si="14"/>
        <v>0</v>
      </c>
      <c r="O19" s="125">
        <v>19314000</v>
      </c>
      <c r="P19" s="123">
        <f t="shared" si="1"/>
        <v>8.0946445929444263E-2</v>
      </c>
      <c r="Q19" s="121">
        <f>'PROGRESS FISIK'!G104</f>
        <v>0</v>
      </c>
      <c r="R19" s="119">
        <f>'PROGRESS FISIK'!H104</f>
        <v>0</v>
      </c>
      <c r="S19" s="122">
        <f t="shared" si="15"/>
        <v>0</v>
      </c>
      <c r="T19" s="51">
        <v>900000</v>
      </c>
      <c r="U19" s="123">
        <f t="shared" si="2"/>
        <v>3.7719685894428826E-3</v>
      </c>
      <c r="V19" s="121">
        <f>'PROGRESS FISIK'!I104</f>
        <v>0</v>
      </c>
      <c r="W19" s="119">
        <f>'PROGRESS FISIK'!J104</f>
        <v>0</v>
      </c>
      <c r="X19" s="122">
        <f t="shared" si="16"/>
        <v>0</v>
      </c>
      <c r="Y19" s="119"/>
      <c r="Z19" s="123">
        <f t="shared" si="3"/>
        <v>0</v>
      </c>
      <c r="AA19" s="121">
        <f>'PROGRESS FISIK'!K104</f>
        <v>0</v>
      </c>
      <c r="AB19" s="119">
        <f>'PROGRESS FISIK'!L104</f>
        <v>0</v>
      </c>
      <c r="AC19" s="122">
        <f t="shared" si="17"/>
        <v>0</v>
      </c>
      <c r="AD19" s="119"/>
      <c r="AE19" s="123">
        <f t="shared" si="4"/>
        <v>0</v>
      </c>
      <c r="AF19" s="121">
        <f>'PROGRESS FISIK'!M104</f>
        <v>0</v>
      </c>
      <c r="AG19" s="119">
        <f>'PROGRESS FISIK'!N104</f>
        <v>0</v>
      </c>
      <c r="AH19" s="122">
        <f t="shared" si="18"/>
        <v>0</v>
      </c>
      <c r="AI19" s="119">
        <v>99495150</v>
      </c>
      <c r="AJ19" s="123">
        <f t="shared" si="5"/>
        <v>0.41699175622434226</v>
      </c>
      <c r="AK19" s="121">
        <f>'PROGRESS FISIK'!O104</f>
        <v>0.11269999999999999</v>
      </c>
      <c r="AL19" s="119">
        <f>'PROGRESS FISIK'!P104</f>
        <v>0</v>
      </c>
      <c r="AM19" s="122">
        <f t="shared" si="19"/>
        <v>0</v>
      </c>
      <c r="AN19" s="119"/>
      <c r="AO19" s="123">
        <f t="shared" si="6"/>
        <v>0</v>
      </c>
      <c r="AP19" s="121">
        <f>'PROGRESS FISIK'!Q104</f>
        <v>0.3</v>
      </c>
      <c r="AQ19" s="119">
        <f>'PROGRESS FISIK'!R104</f>
        <v>0</v>
      </c>
      <c r="AR19" s="122">
        <f t="shared" si="20"/>
        <v>0</v>
      </c>
      <c r="AS19" s="119"/>
      <c r="AT19" s="123">
        <f t="shared" si="7"/>
        <v>0</v>
      </c>
      <c r="AU19" s="121">
        <f>'PROGRESS FISIK'!S104</f>
        <v>0.63080000000000003</v>
      </c>
      <c r="AV19" s="119">
        <f>'PROGRESS FISIK'!T104</f>
        <v>0</v>
      </c>
      <c r="AW19" s="122">
        <f t="shared" si="21"/>
        <v>0</v>
      </c>
      <c r="AX19" s="28">
        <f>99495150+900000+2050000</f>
        <v>102445150</v>
      </c>
      <c r="AY19" s="123">
        <f t="shared" si="8"/>
        <v>0.42935543104529394</v>
      </c>
      <c r="AZ19" s="121">
        <f>'PROGRESS FISIK'!U104</f>
        <v>1</v>
      </c>
      <c r="BA19" s="119">
        <f>'PROGRESS FISIK'!V104</f>
        <v>219</v>
      </c>
      <c r="BB19" s="122">
        <f t="shared" si="22"/>
        <v>1.394904458598726</v>
      </c>
      <c r="BC19" s="129">
        <v>14652000</v>
      </c>
      <c r="BD19" s="123">
        <f t="shared" si="9"/>
        <v>6.140764863613013E-2</v>
      </c>
      <c r="BE19" s="121">
        <f>'PROGRESS FISIK'!W104</f>
        <v>1</v>
      </c>
      <c r="BF19" s="119">
        <f>'PROGRESS FISIK'!X104</f>
        <v>219</v>
      </c>
      <c r="BG19" s="122">
        <f t="shared" si="23"/>
        <v>1.394904458598726</v>
      </c>
      <c r="BH19" s="125">
        <v>0</v>
      </c>
      <c r="BI19" s="123">
        <f t="shared" si="10"/>
        <v>0</v>
      </c>
      <c r="BJ19" s="121">
        <f>'PROGRESS FISIK'!Y104</f>
        <v>1</v>
      </c>
      <c r="BK19" s="119">
        <f>'PROGRESS FISIK'!Z104</f>
        <v>219</v>
      </c>
      <c r="BL19" s="122">
        <f t="shared" si="24"/>
        <v>1.394904458598726</v>
      </c>
      <c r="BM19" s="139">
        <f t="shared" si="33"/>
        <v>236806300</v>
      </c>
      <c r="BN19" s="140">
        <f t="shared" si="11"/>
        <v>0.99247325042465351</v>
      </c>
      <c r="BO19" s="141">
        <f t="shared" ref="BO19:BP19" si="39">BJ19</f>
        <v>1</v>
      </c>
      <c r="BP19" s="142">
        <f t="shared" si="39"/>
        <v>219</v>
      </c>
      <c r="BQ19" s="143">
        <f t="shared" si="25"/>
        <v>1.394904458598726</v>
      </c>
      <c r="BR19" s="26" t="s">
        <v>265</v>
      </c>
      <c r="BS19" s="159" t="s">
        <v>254</v>
      </c>
      <c r="BT19" s="51">
        <f t="shared" si="35"/>
        <v>-1795899</v>
      </c>
      <c r="BU19" s="144">
        <f t="shared" si="36"/>
        <v>117097150</v>
      </c>
    </row>
    <row r="20" spans="1:73" ht="109.5" customHeight="1" x14ac:dyDescent="0.2">
      <c r="A20" s="90" t="s">
        <v>212</v>
      </c>
      <c r="B20" s="116" t="s">
        <v>266</v>
      </c>
      <c r="C20" s="71">
        <v>1370131412</v>
      </c>
      <c r="D20" s="160">
        <v>1362</v>
      </c>
      <c r="E20" s="119"/>
      <c r="F20" s="120">
        <f t="shared" si="0"/>
        <v>0</v>
      </c>
      <c r="G20" s="121">
        <f>'PROGRESS FISIK'!C112</f>
        <v>0</v>
      </c>
      <c r="H20" s="119">
        <f>'PROGRESS FISIK'!D112</f>
        <v>0</v>
      </c>
      <c r="I20" s="122">
        <f t="shared" si="12"/>
        <v>0</v>
      </c>
      <c r="J20" s="28"/>
      <c r="K20" s="123">
        <f t="shared" si="13"/>
        <v>0</v>
      </c>
      <c r="L20" s="124">
        <f>'PROGRESS FISIK'!E112</f>
        <v>0</v>
      </c>
      <c r="M20" s="24">
        <f>'PROGRESS FISIK'!F112</f>
        <v>0</v>
      </c>
      <c r="N20" s="122">
        <f t="shared" si="14"/>
        <v>0</v>
      </c>
      <c r="O20" s="125">
        <v>78810000</v>
      </c>
      <c r="P20" s="123">
        <f t="shared" si="1"/>
        <v>5.7520030056795748E-2</v>
      </c>
      <c r="Q20" s="121">
        <f>'PROGRESS FISIK'!G112</f>
        <v>0</v>
      </c>
      <c r="R20" s="119">
        <f>'PROGRESS FISIK'!H112</f>
        <v>0</v>
      </c>
      <c r="S20" s="122">
        <f t="shared" si="15"/>
        <v>0</v>
      </c>
      <c r="T20" s="51">
        <v>43094000</v>
      </c>
      <c r="U20" s="123">
        <f t="shared" si="2"/>
        <v>3.1452457496098922E-2</v>
      </c>
      <c r="V20" s="121">
        <f>'PROGRESS FISIK'!I112</f>
        <v>0</v>
      </c>
      <c r="W20" s="119">
        <f>'PROGRESS FISIK'!J112</f>
        <v>0</v>
      </c>
      <c r="X20" s="122">
        <f t="shared" si="16"/>
        <v>0</v>
      </c>
      <c r="Y20" s="119"/>
      <c r="Z20" s="123">
        <f t="shared" si="3"/>
        <v>0</v>
      </c>
      <c r="AA20" s="121">
        <f>'PROGRESS FISIK'!K112</f>
        <v>0</v>
      </c>
      <c r="AB20" s="119">
        <f>'PROGRESS FISIK'!L112</f>
        <v>0</v>
      </c>
      <c r="AC20" s="122">
        <f t="shared" si="17"/>
        <v>0</v>
      </c>
      <c r="AD20" s="161">
        <f>97667325+98492975</f>
        <v>196160300</v>
      </c>
      <c r="AE20" s="123">
        <f t="shared" si="4"/>
        <v>0.14316896779533145</v>
      </c>
      <c r="AF20" s="121">
        <f>'PROGRESS FISIK'!M112</f>
        <v>0.105</v>
      </c>
      <c r="AG20" s="119">
        <f>'PROGRESS FISIK'!N112</f>
        <v>0</v>
      </c>
      <c r="AH20" s="122">
        <f t="shared" si="18"/>
        <v>0</v>
      </c>
      <c r="AI20" s="137">
        <f>95735300+97499200+84471725+97667325</f>
        <v>375373550</v>
      </c>
      <c r="AJ20" s="123">
        <f t="shared" si="5"/>
        <v>0.27396901254315598</v>
      </c>
      <c r="AK20" s="121">
        <f>'PROGRESS FISIK'!O112</f>
        <v>0.37791666666666662</v>
      </c>
      <c r="AL20" s="119">
        <f>'PROGRESS FISIK'!P112</f>
        <v>259</v>
      </c>
      <c r="AM20" s="122">
        <f t="shared" si="19"/>
        <v>0.19016152716593246</v>
      </c>
      <c r="AN20" s="119">
        <f>92994150</f>
        <v>92994150</v>
      </c>
      <c r="AO20" s="123">
        <f t="shared" si="6"/>
        <v>6.7872431202971359E-2</v>
      </c>
      <c r="AP20" s="121">
        <f>'PROGRESS FISIK'!Q112</f>
        <v>0.79833333333333334</v>
      </c>
      <c r="AQ20" s="119">
        <f>'PROGRESS FISIK'!R112</f>
        <v>897.15</v>
      </c>
      <c r="AR20" s="122">
        <f t="shared" si="20"/>
        <v>0.6587004405286343</v>
      </c>
      <c r="AS20" s="119">
        <f>97499200+98492975+95735300+29415000+92994150</f>
        <v>414136625</v>
      </c>
      <c r="AT20" s="123">
        <f t="shared" si="7"/>
        <v>0.3022605141177509</v>
      </c>
      <c r="AU20" s="121">
        <f>'PROGRESS FISIK'!S112</f>
        <v>1</v>
      </c>
      <c r="AV20" s="119">
        <f>'PROGRESS FISIK'!T112</f>
        <v>1156.29</v>
      </c>
      <c r="AW20" s="122">
        <f t="shared" si="21"/>
        <v>0.84896475770925106</v>
      </c>
      <c r="AX20" s="128">
        <f>84471725+29526000+29581500+4200000+12300000</f>
        <v>160079225</v>
      </c>
      <c r="AY20" s="123">
        <f t="shared" si="8"/>
        <v>0.11683494269088401</v>
      </c>
      <c r="AZ20" s="121">
        <f>'PROGRESS FISIK'!U112</f>
        <v>1</v>
      </c>
      <c r="BA20" s="119">
        <f>'PROGRESS FISIK'!V112</f>
        <v>1156.29</v>
      </c>
      <c r="BB20" s="122">
        <f t="shared" si="22"/>
        <v>0.84896475770925106</v>
      </c>
      <c r="BC20" s="129"/>
      <c r="BD20" s="123">
        <f t="shared" si="9"/>
        <v>0</v>
      </c>
      <c r="BE20" s="121">
        <f>'PROGRESS FISIK'!W112</f>
        <v>1</v>
      </c>
      <c r="BF20" s="119">
        <f>'PROGRESS FISIK'!X112</f>
        <v>1156.29</v>
      </c>
      <c r="BG20" s="122">
        <f t="shared" si="23"/>
        <v>0.84896475770925106</v>
      </c>
      <c r="BH20" s="125">
        <v>0</v>
      </c>
      <c r="BI20" s="123">
        <f t="shared" si="10"/>
        <v>0</v>
      </c>
      <c r="BJ20" s="121">
        <f>'PROGRESS FISIK'!Y112</f>
        <v>1</v>
      </c>
      <c r="BK20" s="119">
        <f>'PROGRESS FISIK'!Z112</f>
        <v>1156.29</v>
      </c>
      <c r="BL20" s="122">
        <f t="shared" si="24"/>
        <v>0.84896475770925106</v>
      </c>
      <c r="BM20" s="139">
        <f t="shared" si="33"/>
        <v>1360647850</v>
      </c>
      <c r="BN20" s="140">
        <f t="shared" si="11"/>
        <v>0.99307835590298843</v>
      </c>
      <c r="BO20" s="141">
        <f t="shared" ref="BO20:BP20" si="40">BJ20</f>
        <v>1</v>
      </c>
      <c r="BP20" s="142">
        <f t="shared" si="40"/>
        <v>1156.29</v>
      </c>
      <c r="BQ20" s="143">
        <f t="shared" si="25"/>
        <v>0.84896475770925106</v>
      </c>
      <c r="BR20" s="26" t="s">
        <v>267</v>
      </c>
      <c r="BS20" s="135" t="s">
        <v>254</v>
      </c>
      <c r="BT20" s="51">
        <f t="shared" si="35"/>
        <v>-9483562</v>
      </c>
      <c r="BU20" s="136">
        <f t="shared" si="36"/>
        <v>160079225</v>
      </c>
    </row>
    <row r="21" spans="1:73" ht="78.75" customHeight="1" x14ac:dyDescent="0.2">
      <c r="A21" s="90" t="s">
        <v>221</v>
      </c>
      <c r="B21" s="116" t="s">
        <v>268</v>
      </c>
      <c r="C21" s="71">
        <v>477700000</v>
      </c>
      <c r="D21" s="158">
        <v>2</v>
      </c>
      <c r="E21" s="119"/>
      <c r="F21" s="120">
        <f t="shared" si="0"/>
        <v>0</v>
      </c>
      <c r="G21" s="121">
        <f>'PROGRESS FISIK'!C116</f>
        <v>0</v>
      </c>
      <c r="H21" s="119">
        <f>'PROGRESS FISIK'!D116</f>
        <v>0</v>
      </c>
      <c r="I21" s="122">
        <f t="shared" si="12"/>
        <v>0</v>
      </c>
      <c r="J21" s="28"/>
      <c r="K21" s="123">
        <f t="shared" si="13"/>
        <v>0</v>
      </c>
      <c r="L21" s="124">
        <f>'PROGRESS FISIK'!E116</f>
        <v>0</v>
      </c>
      <c r="M21" s="24">
        <f>'PROGRESS FISIK'!F116</f>
        <v>0</v>
      </c>
      <c r="N21" s="122">
        <f t="shared" si="14"/>
        <v>0</v>
      </c>
      <c r="O21" s="125"/>
      <c r="P21" s="123">
        <f t="shared" si="1"/>
        <v>0</v>
      </c>
      <c r="Q21" s="121">
        <f>'PROGRESS FISIK'!G116</f>
        <v>0</v>
      </c>
      <c r="R21" s="119">
        <f>'PROGRESS FISIK'!H116</f>
        <v>0</v>
      </c>
      <c r="S21" s="122">
        <f t="shared" si="15"/>
        <v>0</v>
      </c>
      <c r="T21" s="51">
        <v>40872000</v>
      </c>
      <c r="U21" s="123">
        <f t="shared" si="2"/>
        <v>8.5559974879631573E-2</v>
      </c>
      <c r="V21" s="121">
        <f>'PROGRESS FISIK'!I116</f>
        <v>0</v>
      </c>
      <c r="W21" s="119">
        <f>'PROGRESS FISIK'!J116</f>
        <v>0</v>
      </c>
      <c r="X21" s="122">
        <f t="shared" si="16"/>
        <v>0</v>
      </c>
      <c r="Y21" s="119"/>
      <c r="Z21" s="123">
        <f t="shared" si="3"/>
        <v>0</v>
      </c>
      <c r="AA21" s="121">
        <f>'PROGRESS FISIK'!K116</f>
        <v>0</v>
      </c>
      <c r="AB21" s="119">
        <f>'PROGRESS FISIK'!L116</f>
        <v>0</v>
      </c>
      <c r="AC21" s="122">
        <f t="shared" si="17"/>
        <v>0</v>
      </c>
      <c r="AD21" s="119"/>
      <c r="AE21" s="123">
        <f t="shared" si="4"/>
        <v>0</v>
      </c>
      <c r="AF21" s="121">
        <f>'PROGRESS FISIK'!M116</f>
        <v>0</v>
      </c>
      <c r="AG21" s="119">
        <f>'PROGRESS FISIK'!N116</f>
        <v>0</v>
      </c>
      <c r="AH21" s="122">
        <f t="shared" si="18"/>
        <v>0</v>
      </c>
      <c r="AI21" s="161">
        <v>99497700</v>
      </c>
      <c r="AJ21" s="123">
        <f t="shared" si="5"/>
        <v>0.2082849068453004</v>
      </c>
      <c r="AK21" s="121">
        <f>'PROGRESS FISIK'!O116</f>
        <v>0</v>
      </c>
      <c r="AL21" s="119">
        <f>'PROGRESS FISIK'!P116</f>
        <v>0</v>
      </c>
      <c r="AM21" s="122">
        <f t="shared" si="19"/>
        <v>0</v>
      </c>
      <c r="AN21" s="119">
        <v>99386000</v>
      </c>
      <c r="AO21" s="123">
        <f t="shared" si="6"/>
        <v>0.20805107808247855</v>
      </c>
      <c r="AP21" s="121">
        <f>'PROGRESS FISIK'!Q116</f>
        <v>0.6</v>
      </c>
      <c r="AQ21" s="119">
        <f>'PROGRESS FISIK'!R116</f>
        <v>1</v>
      </c>
      <c r="AR21" s="122">
        <f t="shared" si="20"/>
        <v>0.5</v>
      </c>
      <c r="AS21" s="119">
        <f>99497700+99386000+14652000+14652000</f>
        <v>228187700</v>
      </c>
      <c r="AT21" s="123">
        <f t="shared" si="7"/>
        <v>0.47767992463889469</v>
      </c>
      <c r="AU21" s="121">
        <f>'PROGRESS FISIK'!S116</f>
        <v>1</v>
      </c>
      <c r="AV21" s="119">
        <f>'PROGRESS FISIK'!T116</f>
        <v>2</v>
      </c>
      <c r="AW21" s="122">
        <f t="shared" si="21"/>
        <v>1</v>
      </c>
      <c r="AX21" s="28">
        <f>1800000+4100000</f>
        <v>5900000</v>
      </c>
      <c r="AY21" s="123">
        <f t="shared" si="8"/>
        <v>1.2350847812434583E-2</v>
      </c>
      <c r="AZ21" s="121">
        <f>'PROGRESS FISIK'!U116</f>
        <v>1</v>
      </c>
      <c r="BA21" s="119">
        <f>'PROGRESS FISIK'!V116</f>
        <v>2</v>
      </c>
      <c r="BB21" s="122">
        <f t="shared" si="22"/>
        <v>1</v>
      </c>
      <c r="BC21" s="129"/>
      <c r="BD21" s="123">
        <f t="shared" si="9"/>
        <v>0</v>
      </c>
      <c r="BE21" s="121">
        <f>'PROGRESS FISIK'!W116</f>
        <v>1</v>
      </c>
      <c r="BF21" s="119">
        <f>'PROGRESS FISIK'!X116</f>
        <v>2</v>
      </c>
      <c r="BG21" s="122">
        <f t="shared" si="23"/>
        <v>1</v>
      </c>
      <c r="BH21" s="125">
        <v>0</v>
      </c>
      <c r="BI21" s="123">
        <f t="shared" si="10"/>
        <v>0</v>
      </c>
      <c r="BJ21" s="121">
        <f>'PROGRESS FISIK'!Y116</f>
        <v>1</v>
      </c>
      <c r="BK21" s="119">
        <f>'PROGRESS FISIK'!Z116</f>
        <v>2</v>
      </c>
      <c r="BL21" s="122">
        <f t="shared" si="24"/>
        <v>1</v>
      </c>
      <c r="BM21" s="139">
        <f t="shared" si="33"/>
        <v>473843400</v>
      </c>
      <c r="BN21" s="140">
        <f t="shared" si="11"/>
        <v>0.99192673225873984</v>
      </c>
      <c r="BO21" s="141">
        <f t="shared" ref="BO21:BP21" si="41">BJ21</f>
        <v>1</v>
      </c>
      <c r="BP21" s="142">
        <f t="shared" si="41"/>
        <v>2</v>
      </c>
      <c r="BQ21" s="143">
        <f t="shared" si="25"/>
        <v>1</v>
      </c>
      <c r="BR21" s="26" t="s">
        <v>269</v>
      </c>
      <c r="BS21" s="135" t="s">
        <v>254</v>
      </c>
      <c r="BT21" s="51">
        <f t="shared" si="35"/>
        <v>-3856600</v>
      </c>
      <c r="BU21" s="144">
        <f t="shared" si="36"/>
        <v>5900000</v>
      </c>
    </row>
    <row r="22" spans="1:73" ht="136.5" customHeight="1" x14ac:dyDescent="0.2">
      <c r="A22" s="90" t="s">
        <v>223</v>
      </c>
      <c r="B22" s="116" t="s">
        <v>222</v>
      </c>
      <c r="C22" s="71">
        <v>1918622240</v>
      </c>
      <c r="D22" s="158">
        <v>19520</v>
      </c>
      <c r="E22" s="125"/>
      <c r="F22" s="120">
        <f t="shared" si="0"/>
        <v>0</v>
      </c>
      <c r="G22" s="121" t="e">
        <f>'PROGRESS FISIK'!#REF!</f>
        <v>#REF!</v>
      </c>
      <c r="H22" s="119" t="e">
        <f>'PROGRESS FISIK'!#REF!</f>
        <v>#REF!</v>
      </c>
      <c r="I22" s="122" t="e">
        <f t="shared" si="12"/>
        <v>#REF!</v>
      </c>
      <c r="J22" s="125">
        <f>13572900+296758101+13572900</f>
        <v>323903901</v>
      </c>
      <c r="K22" s="123">
        <f t="shared" si="13"/>
        <v>0.16882109163917541</v>
      </c>
      <c r="L22" s="124" t="e">
        <f>'PROGRESS FISIK'!#REF!</f>
        <v>#REF!</v>
      </c>
      <c r="M22" s="24" t="e">
        <f>'PROGRESS FISIK'!#REF!</f>
        <v>#REF!</v>
      </c>
      <c r="N22" s="122" t="e">
        <f t="shared" si="14"/>
        <v>#REF!</v>
      </c>
      <c r="O22" s="125">
        <f>13572900+262407870+98910851+98892540</f>
        <v>473784161</v>
      </c>
      <c r="P22" s="123">
        <f t="shared" si="1"/>
        <v>0.24693978372730632</v>
      </c>
      <c r="Q22" s="124" t="e">
        <f>'PROGRESS FISIK'!#REF!</f>
        <v>#REF!</v>
      </c>
      <c r="R22" s="24" t="e">
        <f>'PROGRESS FISIK'!#REF!</f>
        <v>#REF!</v>
      </c>
      <c r="S22" s="122" t="e">
        <f t="shared" si="15"/>
        <v>#REF!</v>
      </c>
      <c r="T22" s="51">
        <v>174009860</v>
      </c>
      <c r="U22" s="123">
        <f t="shared" si="2"/>
        <v>9.0695216792650121E-2</v>
      </c>
      <c r="V22" s="121" t="e">
        <f>'PROGRESS FISIK'!#REF!</f>
        <v>#REF!</v>
      </c>
      <c r="W22" s="119" t="e">
        <f>'PROGRESS FISIK'!#REF!</f>
        <v>#REF!</v>
      </c>
      <c r="X22" s="122" t="e">
        <f t="shared" si="16"/>
        <v>#REF!</v>
      </c>
      <c r="Y22" s="127">
        <f>11705687+83757800+11680000</f>
        <v>107143487</v>
      </c>
      <c r="Z22" s="123">
        <f t="shared" si="3"/>
        <v>5.5843972182872223E-2</v>
      </c>
      <c r="AA22" s="121" t="e">
        <f>'PROGRESS FISIK'!#REF!</f>
        <v>#REF!</v>
      </c>
      <c r="AB22" s="119" t="e">
        <f>'PROGRESS FISIK'!#REF!</f>
        <v>#REF!</v>
      </c>
      <c r="AC22" s="122" t="e">
        <f t="shared" si="17"/>
        <v>#REF!</v>
      </c>
      <c r="AD22" s="161">
        <f>11705687+83757800</f>
        <v>95463487</v>
      </c>
      <c r="AE22" s="123">
        <f t="shared" si="4"/>
        <v>4.9756270416212833E-2</v>
      </c>
      <c r="AF22" s="121" t="e">
        <f>'PROGRESS FISIK'!#REF!</f>
        <v>#REF!</v>
      </c>
      <c r="AG22" s="119" t="e">
        <f>'PROGRESS FISIK'!#REF!</f>
        <v>#REF!</v>
      </c>
      <c r="AH22" s="122" t="e">
        <f t="shared" si="18"/>
        <v>#REF!</v>
      </c>
      <c r="AI22" s="162">
        <v>11705687</v>
      </c>
      <c r="AJ22" s="123">
        <f t="shared" si="5"/>
        <v>6.1010900196799556E-3</v>
      </c>
      <c r="AK22" s="121" t="e">
        <f>'PROGRESS FISIK'!#REF!</f>
        <v>#REF!</v>
      </c>
      <c r="AL22" s="119" t="e">
        <f>'PROGRESS FISIK'!#REF!</f>
        <v>#REF!</v>
      </c>
      <c r="AM22" s="122" t="e">
        <f t="shared" si="19"/>
        <v>#REF!</v>
      </c>
      <c r="AN22" s="119">
        <v>11705687</v>
      </c>
      <c r="AO22" s="123">
        <f t="shared" si="6"/>
        <v>6.1010900196799556E-3</v>
      </c>
      <c r="AP22" s="121" t="e">
        <f>'PROGRESS FISIK'!#REF!</f>
        <v>#REF!</v>
      </c>
      <c r="AQ22" s="119" t="e">
        <f>'PROGRESS FISIK'!#REF!</f>
        <v>#REF!</v>
      </c>
      <c r="AR22" s="122" t="e">
        <f t="shared" si="20"/>
        <v>#REF!</v>
      </c>
      <c r="AS22" s="162">
        <v>11705687</v>
      </c>
      <c r="AT22" s="123">
        <f t="shared" si="7"/>
        <v>6.1010900196799556E-3</v>
      </c>
      <c r="AU22" s="121" t="e">
        <f>'PROGRESS FISIK'!#REF!</f>
        <v>#REF!</v>
      </c>
      <c r="AV22" s="119" t="e">
        <f>'PROGRESS FISIK'!#REF!</f>
        <v>#REF!</v>
      </c>
      <c r="AW22" s="122" t="e">
        <f t="shared" si="21"/>
        <v>#REF!</v>
      </c>
      <c r="AX22" s="163">
        <f>11705687+17520000+3000000+6900000+99092450+99116000+99108550</f>
        <v>336442687</v>
      </c>
      <c r="AY22" s="123">
        <f t="shared" si="8"/>
        <v>0.17535639897513125</v>
      </c>
      <c r="AZ22" s="121" t="e">
        <f>'PROGRESS FISIK'!#REF!</f>
        <v>#REF!</v>
      </c>
      <c r="BA22" s="119" t="e">
        <f>'PROGRESS FISIK'!#REF!</f>
        <v>#REF!</v>
      </c>
      <c r="BB22" s="122" t="e">
        <f t="shared" si="22"/>
        <v>#REF!</v>
      </c>
      <c r="BC22" s="129">
        <f>11705687+99116000+99108550</f>
        <v>209930237</v>
      </c>
      <c r="BD22" s="123">
        <f t="shared" si="9"/>
        <v>0.10941718104966823</v>
      </c>
      <c r="BE22" s="121" t="e">
        <f>'PROGRESS FISIK'!#REF!</f>
        <v>#REF!</v>
      </c>
      <c r="BF22" s="119" t="e">
        <f>'PROGRESS FISIK'!#REF!</f>
        <v>#REF!</v>
      </c>
      <c r="BG22" s="122" t="e">
        <f t="shared" si="23"/>
        <v>#REF!</v>
      </c>
      <c r="BH22" s="125">
        <f>11705687+5840000+99092450+1500000+2250000+2400000</f>
        <v>122788137</v>
      </c>
      <c r="BI22" s="123">
        <f t="shared" si="10"/>
        <v>6.3998078642098929E-2</v>
      </c>
      <c r="BJ22" s="121" t="e">
        <f>'PROGRESS FISIK'!#REF!</f>
        <v>#REF!</v>
      </c>
      <c r="BK22" s="119" t="e">
        <f>'PROGRESS FISIK'!#REF!</f>
        <v>#REF!</v>
      </c>
      <c r="BL22" s="122" t="e">
        <f t="shared" si="24"/>
        <v>#REF!</v>
      </c>
      <c r="BM22" s="139">
        <f t="shared" si="33"/>
        <v>1878583018</v>
      </c>
      <c r="BN22" s="140">
        <f t="shared" si="11"/>
        <v>0.97913126348415513</v>
      </c>
      <c r="BO22" s="141" t="e">
        <f t="shared" ref="BO22:BP22" si="42">BJ22</f>
        <v>#REF!</v>
      </c>
      <c r="BP22" s="142" t="e">
        <f t="shared" si="42"/>
        <v>#REF!</v>
      </c>
      <c r="BQ22" s="143" t="e">
        <f t="shared" si="25"/>
        <v>#REF!</v>
      </c>
      <c r="BR22" s="26" t="s">
        <v>270</v>
      </c>
      <c r="BS22" s="135" t="s">
        <v>254</v>
      </c>
      <c r="BT22" s="51">
        <f t="shared" si="35"/>
        <v>-40039222</v>
      </c>
      <c r="BU22" s="164">
        <f t="shared" si="36"/>
        <v>669161061</v>
      </c>
    </row>
    <row r="23" spans="1:73" ht="68.25" customHeight="1" x14ac:dyDescent="0.2">
      <c r="A23" s="90" t="s">
        <v>225</v>
      </c>
      <c r="B23" s="116" t="s">
        <v>224</v>
      </c>
      <c r="C23" s="71">
        <v>400882500</v>
      </c>
      <c r="D23" s="158">
        <v>7500</v>
      </c>
      <c r="E23" s="119"/>
      <c r="F23" s="120">
        <f t="shared" si="0"/>
        <v>0</v>
      </c>
      <c r="G23" s="121" t="e">
        <f>'PROGRESS FISIK'!#REF!</f>
        <v>#REF!</v>
      </c>
      <c r="H23" s="119" t="e">
        <f>'PROGRESS FISIK'!#REF!</f>
        <v>#REF!</v>
      </c>
      <c r="I23" s="122" t="e">
        <f t="shared" si="12"/>
        <v>#REF!</v>
      </c>
      <c r="J23" s="165">
        <v>198014562</v>
      </c>
      <c r="K23" s="123">
        <f t="shared" si="13"/>
        <v>0.49394663523601057</v>
      </c>
      <c r="L23" s="124" t="e">
        <f>'PROGRESS FISIK'!#REF!</f>
        <v>#REF!</v>
      </c>
      <c r="M23" s="24" t="e">
        <f>'PROGRESS FISIK'!#REF!</f>
        <v>#REF!</v>
      </c>
      <c r="N23" s="122" t="e">
        <f t="shared" si="14"/>
        <v>#REF!</v>
      </c>
      <c r="O23" s="125"/>
      <c r="P23" s="123">
        <f t="shared" si="1"/>
        <v>0</v>
      </c>
      <c r="Q23" s="121" t="e">
        <f>'PROGRESS FISIK'!#REF!</f>
        <v>#REF!</v>
      </c>
      <c r="R23" s="119" t="e">
        <f>'PROGRESS FISIK'!#REF!</f>
        <v>#REF!</v>
      </c>
      <c r="S23" s="122" t="e">
        <f t="shared" si="15"/>
        <v>#REF!</v>
      </c>
      <c r="T23" s="24"/>
      <c r="U23" s="123">
        <f t="shared" si="2"/>
        <v>0</v>
      </c>
      <c r="V23" s="121" t="e">
        <f>'PROGRESS FISIK'!#REF!</f>
        <v>#REF!</v>
      </c>
      <c r="W23" s="119" t="e">
        <f>'PROGRESS FISIK'!#REF!</f>
        <v>#REF!</v>
      </c>
      <c r="X23" s="122" t="e">
        <f t="shared" si="16"/>
        <v>#REF!</v>
      </c>
      <c r="Y23" s="119">
        <v>198014562</v>
      </c>
      <c r="Z23" s="123">
        <f t="shared" si="3"/>
        <v>0.49394663523601057</v>
      </c>
      <c r="AA23" s="166" t="e">
        <f>'PROGRESS FISIK'!#REF!</f>
        <v>#REF!</v>
      </c>
      <c r="AB23" s="127" t="e">
        <f>'PROGRESS FISIK'!#REF!</f>
        <v>#REF!</v>
      </c>
      <c r="AC23" s="122" t="e">
        <f t="shared" si="17"/>
        <v>#REF!</v>
      </c>
      <c r="AD23" s="119"/>
      <c r="AE23" s="123">
        <f t="shared" si="4"/>
        <v>0</v>
      </c>
      <c r="AF23" s="166" t="e">
        <f>'PROGRESS FISIK'!#REF!</f>
        <v>#REF!</v>
      </c>
      <c r="AG23" s="127" t="e">
        <f>'PROGRESS FISIK'!#REF!</f>
        <v>#REF!</v>
      </c>
      <c r="AH23" s="122" t="e">
        <f t="shared" si="18"/>
        <v>#REF!</v>
      </c>
      <c r="AI23" s="119"/>
      <c r="AJ23" s="123">
        <f t="shared" si="5"/>
        <v>0</v>
      </c>
      <c r="AK23" s="166" t="e">
        <f>'PROGRESS FISIK'!#REF!</f>
        <v>#REF!</v>
      </c>
      <c r="AL23" s="127" t="e">
        <f>'PROGRESS FISIK'!#REF!</f>
        <v>#REF!</v>
      </c>
      <c r="AM23" s="122" t="e">
        <f t="shared" si="19"/>
        <v>#REF!</v>
      </c>
      <c r="AN23" s="119"/>
      <c r="AO23" s="123">
        <f t="shared" si="6"/>
        <v>0</v>
      </c>
      <c r="AP23" s="166" t="e">
        <f>'PROGRESS FISIK'!#REF!</f>
        <v>#REF!</v>
      </c>
      <c r="AQ23" s="127" t="e">
        <f>'PROGRESS FISIK'!#REF!</f>
        <v>#REF!</v>
      </c>
      <c r="AR23" s="122" t="e">
        <f t="shared" si="20"/>
        <v>#REF!</v>
      </c>
      <c r="AS23" s="119"/>
      <c r="AT23" s="123">
        <f t="shared" si="7"/>
        <v>0</v>
      </c>
      <c r="AU23" s="166" t="e">
        <f>'PROGRESS FISIK'!#REF!</f>
        <v>#REF!</v>
      </c>
      <c r="AV23" s="127" t="e">
        <f>'PROGRESS FISIK'!#REF!</f>
        <v>#REF!</v>
      </c>
      <c r="AW23" s="122" t="e">
        <f t="shared" si="21"/>
        <v>#REF!</v>
      </c>
      <c r="AX23" s="28">
        <f>1000000+2300000</f>
        <v>3300000</v>
      </c>
      <c r="AY23" s="123">
        <f t="shared" si="8"/>
        <v>8.2318385062954864E-3</v>
      </c>
      <c r="AZ23" s="166" t="e">
        <f>'PROGRESS FISIK'!#REF!</f>
        <v>#REF!</v>
      </c>
      <c r="BA23" s="127" t="e">
        <f>'PROGRESS FISIK'!#REF!</f>
        <v>#REF!</v>
      </c>
      <c r="BB23" s="122" t="e">
        <f t="shared" si="22"/>
        <v>#REF!</v>
      </c>
      <c r="BC23" s="129"/>
      <c r="BD23" s="123">
        <f t="shared" si="9"/>
        <v>0</v>
      </c>
      <c r="BE23" s="166" t="e">
        <f>'PROGRESS FISIK'!#REF!</f>
        <v>#REF!</v>
      </c>
      <c r="BF23" s="127" t="e">
        <f>'PROGRESS FISIK'!#REF!</f>
        <v>#REF!</v>
      </c>
      <c r="BG23" s="122" t="e">
        <f t="shared" si="23"/>
        <v>#REF!</v>
      </c>
      <c r="BH23" s="125">
        <v>0</v>
      </c>
      <c r="BI23" s="123">
        <f t="shared" si="10"/>
        <v>0</v>
      </c>
      <c r="BJ23" s="166" t="e">
        <f>'PROGRESS FISIK'!#REF!</f>
        <v>#REF!</v>
      </c>
      <c r="BK23" s="119" t="e">
        <f>'PROGRESS FISIK'!#REF!</f>
        <v>#REF!</v>
      </c>
      <c r="BL23" s="122" t="e">
        <f t="shared" si="24"/>
        <v>#REF!</v>
      </c>
      <c r="BM23" s="139">
        <f t="shared" si="33"/>
        <v>399329124</v>
      </c>
      <c r="BN23" s="140">
        <f t="shared" si="11"/>
        <v>0.99612510897831663</v>
      </c>
      <c r="BO23" s="167" t="e">
        <f t="shared" ref="BO23:BP23" si="43">BJ23</f>
        <v>#REF!</v>
      </c>
      <c r="BP23" s="142" t="e">
        <f t="shared" si="43"/>
        <v>#REF!</v>
      </c>
      <c r="BQ23" s="143" t="e">
        <f t="shared" si="25"/>
        <v>#REF!</v>
      </c>
      <c r="BR23" s="26" t="s">
        <v>271</v>
      </c>
      <c r="BS23" s="135" t="s">
        <v>254</v>
      </c>
      <c r="BT23" s="51">
        <f t="shared" si="35"/>
        <v>-1553376</v>
      </c>
      <c r="BU23" s="144">
        <f t="shared" si="36"/>
        <v>3300000</v>
      </c>
    </row>
    <row r="24" spans="1:73" ht="12.75" x14ac:dyDescent="0.2">
      <c r="A24" s="16"/>
      <c r="B24" s="73"/>
      <c r="C24" s="16"/>
      <c r="D24" s="16">
        <f>D22+D23</f>
        <v>27020</v>
      </c>
      <c r="J24" s="16"/>
      <c r="L24" s="3"/>
      <c r="M24" s="3"/>
      <c r="O24" s="74"/>
      <c r="T24" s="3"/>
      <c r="AX24" s="16"/>
      <c r="BC24" s="76"/>
      <c r="BH24" s="74"/>
      <c r="BM24" s="3"/>
      <c r="BN24" s="3"/>
      <c r="BO24" s="3"/>
      <c r="BP24" s="3"/>
      <c r="BQ24" s="3"/>
      <c r="BR24" s="4"/>
      <c r="BS24" s="79"/>
      <c r="BT24" s="3"/>
    </row>
    <row r="25" spans="1:73" ht="12.75" x14ac:dyDescent="0.2">
      <c r="A25" s="16"/>
      <c r="B25" s="73"/>
      <c r="C25" s="16"/>
      <c r="D25" s="16"/>
      <c r="J25" s="168">
        <f>J14+E14+J15</f>
        <v>571646463</v>
      </c>
      <c r="L25" s="3"/>
      <c r="M25" s="3"/>
      <c r="O25" s="74"/>
      <c r="T25" s="3"/>
      <c r="AX25" s="16"/>
      <c r="BC25" s="76"/>
      <c r="BH25" s="74"/>
      <c r="BM25" s="3"/>
      <c r="BN25" s="3"/>
      <c r="BO25" s="3"/>
      <c r="BP25" s="3"/>
      <c r="BQ25" s="3"/>
      <c r="BR25" s="4"/>
      <c r="BS25" s="79"/>
      <c r="BT25" s="3"/>
      <c r="BU25" s="144">
        <f>SUM(BU16:BU23)</f>
        <v>2528488946</v>
      </c>
    </row>
    <row r="26" spans="1:73" ht="12.75" x14ac:dyDescent="0.2">
      <c r="A26" s="16"/>
      <c r="B26" s="73"/>
      <c r="C26" s="16"/>
      <c r="D26" s="16"/>
      <c r="J26" s="16"/>
      <c r="L26" s="3"/>
      <c r="M26" s="3"/>
      <c r="O26" s="169"/>
      <c r="T26" s="3"/>
      <c r="AX26" s="16"/>
      <c r="BC26" s="76"/>
      <c r="BH26" s="74"/>
      <c r="BM26" s="170"/>
      <c r="BN26" s="3"/>
      <c r="BO26" s="3"/>
      <c r="BP26" s="3"/>
      <c r="BQ26" s="3"/>
      <c r="BR26" s="4"/>
      <c r="BS26" s="79"/>
      <c r="BT26" s="3"/>
      <c r="BU26" s="144">
        <f>BU25+BU14</f>
        <v>17666543125</v>
      </c>
    </row>
    <row r="27" spans="1:73" ht="12.75" x14ac:dyDescent="0.2">
      <c r="A27" s="16"/>
      <c r="B27" s="73"/>
      <c r="C27" s="16">
        <v>5000000</v>
      </c>
      <c r="D27" s="16"/>
      <c r="J27" s="16"/>
      <c r="L27" s="3"/>
      <c r="M27" s="3"/>
      <c r="O27" s="74"/>
      <c r="T27" s="170"/>
      <c r="AN27" s="136"/>
      <c r="AX27" s="16"/>
      <c r="BC27" s="76"/>
      <c r="BH27" s="74"/>
      <c r="BM27" s="170"/>
      <c r="BN27" s="3"/>
      <c r="BO27" s="3"/>
      <c r="BP27" s="3"/>
      <c r="BQ27" s="3"/>
      <c r="BR27" s="4"/>
      <c r="BS27" s="79"/>
      <c r="BT27" s="3"/>
    </row>
    <row r="28" spans="1:73" ht="12.75" x14ac:dyDescent="0.2">
      <c r="A28" s="16"/>
      <c r="B28" s="73"/>
      <c r="C28" s="168">
        <f>C11-C27</f>
        <v>11787417080</v>
      </c>
      <c r="D28" s="16"/>
      <c r="J28" s="16"/>
      <c r="L28" s="3"/>
      <c r="M28" s="3"/>
      <c r="O28" s="74"/>
      <c r="T28" s="3"/>
      <c r="AX28" s="16"/>
      <c r="BC28" s="76"/>
      <c r="BH28" s="74"/>
      <c r="BM28" s="170"/>
      <c r="BN28" s="3"/>
      <c r="BO28" s="3"/>
      <c r="BP28" s="3"/>
      <c r="BQ28" s="3"/>
      <c r="BR28" s="4"/>
      <c r="BS28" s="79"/>
      <c r="BT28" s="3"/>
      <c r="BU28" s="170">
        <v>51275400</v>
      </c>
    </row>
    <row r="29" spans="1:73" ht="12.75" x14ac:dyDescent="0.2">
      <c r="A29" s="16"/>
      <c r="B29" s="73"/>
      <c r="C29" s="16"/>
      <c r="D29" s="16"/>
      <c r="J29" s="16"/>
      <c r="L29" s="3"/>
      <c r="M29" s="3"/>
      <c r="O29" s="74"/>
      <c r="T29" s="3"/>
      <c r="AX29" s="16"/>
      <c r="BC29" s="76"/>
      <c r="BH29" s="74"/>
      <c r="BM29" s="170"/>
      <c r="BN29" s="3"/>
      <c r="BO29" s="3"/>
      <c r="BP29" s="3"/>
      <c r="BQ29" s="3"/>
      <c r="BR29" s="4"/>
      <c r="BS29" s="79"/>
      <c r="BT29" s="3"/>
      <c r="BU29" s="144">
        <f>BU23+BU21+BU20+BU19+BU18+BU17+BU16</f>
        <v>1859327885</v>
      </c>
    </row>
    <row r="30" spans="1:73" ht="12.75" x14ac:dyDescent="0.2">
      <c r="A30" s="16"/>
      <c r="B30" s="73"/>
      <c r="C30" s="16">
        <v>8000000</v>
      </c>
      <c r="D30" s="16"/>
      <c r="J30" s="16"/>
      <c r="L30" s="3"/>
      <c r="M30" s="3"/>
      <c r="O30" s="74"/>
      <c r="T30" s="3"/>
      <c r="AX30" s="171">
        <v>1959701711</v>
      </c>
      <c r="BC30" s="76"/>
      <c r="BH30" s="74"/>
      <c r="BM30" s="3"/>
      <c r="BN30" s="3"/>
      <c r="BO30" s="3"/>
      <c r="BP30" s="3"/>
      <c r="BQ30" s="3"/>
      <c r="BR30" s="4"/>
      <c r="BS30" s="79"/>
      <c r="BT30" s="3"/>
      <c r="BU30" s="164">
        <f>BU22-BU28</f>
        <v>617885661</v>
      </c>
    </row>
    <row r="31" spans="1:73" ht="12.75" x14ac:dyDescent="0.2">
      <c r="A31" s="16"/>
      <c r="B31" s="73"/>
      <c r="C31" s="168">
        <f>C10-C30</f>
        <v>10639830402</v>
      </c>
      <c r="D31" s="16"/>
      <c r="J31" s="16"/>
      <c r="L31" s="3"/>
      <c r="M31" s="3"/>
      <c r="O31" s="74"/>
      <c r="T31" s="3"/>
      <c r="AX31" s="171">
        <f>AX30-AX7</f>
        <v>-659832550</v>
      </c>
      <c r="BC31" s="76"/>
      <c r="BH31" s="74">
        <v>8221553345</v>
      </c>
      <c r="BJ31" s="144">
        <f>BH17-BJ32</f>
        <v>49950329</v>
      </c>
      <c r="BM31" s="170"/>
      <c r="BN31" s="3"/>
      <c r="BO31" s="3"/>
      <c r="BP31" s="3"/>
      <c r="BQ31" s="3"/>
      <c r="BR31" s="4"/>
      <c r="BS31" s="79"/>
      <c r="BT31" s="3"/>
      <c r="BU31" s="164">
        <f>BU30+BU29</f>
        <v>2477213546</v>
      </c>
    </row>
    <row r="32" spans="1:73" ht="12.75" x14ac:dyDescent="0.2">
      <c r="A32" s="16"/>
      <c r="B32" s="73"/>
      <c r="C32" s="16"/>
      <c r="D32" s="16"/>
      <c r="J32" s="16"/>
      <c r="L32" s="3"/>
      <c r="M32" s="3"/>
      <c r="O32" s="74"/>
      <c r="T32" s="3"/>
      <c r="AX32" s="16"/>
      <c r="BC32" s="76"/>
      <c r="BH32" s="74">
        <f>BH31-BM10</f>
        <v>-2085333428</v>
      </c>
      <c r="BJ32" s="136">
        <v>791650719</v>
      </c>
      <c r="BM32" s="3"/>
      <c r="BN32" s="3"/>
      <c r="BO32" s="3"/>
      <c r="BP32" s="3"/>
      <c r="BQ32" s="3"/>
      <c r="BR32" s="4"/>
      <c r="BS32" s="79"/>
      <c r="BT32" s="3"/>
    </row>
    <row r="33" spans="1:72" ht="12.75" x14ac:dyDescent="0.2">
      <c r="A33" s="16"/>
      <c r="B33" s="73"/>
      <c r="C33" s="16">
        <v>1000000</v>
      </c>
      <c r="D33" s="16"/>
      <c r="J33" s="16"/>
      <c r="L33" s="3"/>
      <c r="M33" s="3"/>
      <c r="O33" s="74"/>
      <c r="T33" s="3"/>
      <c r="AX33" s="16"/>
      <c r="BC33" s="76"/>
      <c r="BH33" s="74"/>
      <c r="BM33" s="3"/>
      <c r="BN33" s="3"/>
      <c r="BO33" s="3"/>
      <c r="BP33" s="3"/>
      <c r="BQ33" s="3"/>
      <c r="BR33" s="4"/>
      <c r="BS33" s="79"/>
      <c r="BT33" s="3"/>
    </row>
    <row r="34" spans="1:72" ht="12.75" x14ac:dyDescent="0.2">
      <c r="A34" s="16"/>
      <c r="B34" s="73"/>
      <c r="C34" s="64">
        <f>C17-C33</f>
        <v>1712867347</v>
      </c>
      <c r="D34" s="16"/>
      <c r="J34" s="16"/>
      <c r="L34" s="3"/>
      <c r="M34" s="3"/>
      <c r="O34" s="74"/>
      <c r="T34" s="3"/>
      <c r="AX34" s="171">
        <v>899873900</v>
      </c>
      <c r="BC34" s="76"/>
      <c r="BH34" s="74"/>
      <c r="BM34" s="3"/>
      <c r="BN34" s="3"/>
      <c r="BO34" s="3"/>
      <c r="BP34" s="3"/>
      <c r="BQ34" s="3"/>
      <c r="BR34" s="4"/>
      <c r="BS34" s="79"/>
      <c r="BT34" s="3"/>
    </row>
    <row r="35" spans="1:72" ht="12.75" x14ac:dyDescent="0.2">
      <c r="A35" s="16"/>
      <c r="B35" s="73"/>
      <c r="C35" s="16"/>
      <c r="D35" s="16"/>
      <c r="J35" s="16"/>
      <c r="L35" s="3"/>
      <c r="M35" s="3"/>
      <c r="O35" s="74"/>
      <c r="T35" s="3"/>
      <c r="AX35" s="171">
        <f>AX34-AX10</f>
        <v>786850</v>
      </c>
      <c r="BC35" s="76"/>
      <c r="BH35" s="74"/>
      <c r="BM35" s="3"/>
      <c r="BN35" s="3"/>
      <c r="BO35" s="3"/>
      <c r="BP35" s="3"/>
      <c r="BQ35" s="3"/>
      <c r="BR35" s="4"/>
      <c r="BS35" s="79"/>
      <c r="BT35" s="3"/>
    </row>
    <row r="36" spans="1:72" ht="12.75" x14ac:dyDescent="0.2">
      <c r="A36" s="16"/>
      <c r="B36" s="73"/>
      <c r="C36" s="16"/>
      <c r="D36" s="16"/>
      <c r="J36" s="16"/>
      <c r="L36" s="3"/>
      <c r="M36" s="3"/>
      <c r="O36" s="74"/>
      <c r="T36" s="3"/>
      <c r="AX36" s="16"/>
      <c r="BC36" s="76"/>
      <c r="BH36" s="74"/>
      <c r="BM36" s="77"/>
      <c r="BN36" s="3"/>
      <c r="BO36" s="3"/>
      <c r="BP36" s="3"/>
      <c r="BQ36" s="3"/>
      <c r="BR36" s="4"/>
      <c r="BS36" s="79"/>
      <c r="BT36" s="3"/>
    </row>
    <row r="37" spans="1:72" ht="12.75" x14ac:dyDescent="0.2">
      <c r="A37" s="16"/>
      <c r="B37" s="73"/>
      <c r="C37" s="16"/>
      <c r="D37" s="16"/>
      <c r="J37" s="16"/>
      <c r="L37" s="3"/>
      <c r="M37" s="3"/>
      <c r="O37" s="74"/>
      <c r="T37" s="3"/>
      <c r="AX37" s="16"/>
      <c r="BC37" s="76"/>
      <c r="BH37" s="74"/>
      <c r="BM37" s="3"/>
      <c r="BN37" s="3"/>
      <c r="BO37" s="3"/>
      <c r="BP37" s="3"/>
      <c r="BQ37" s="3"/>
      <c r="BR37" s="4"/>
      <c r="BS37" s="79"/>
      <c r="BT37" s="3"/>
    </row>
    <row r="38" spans="1:72" ht="12.75" x14ac:dyDescent="0.2">
      <c r="A38" s="16"/>
      <c r="B38" s="73"/>
      <c r="C38" s="16">
        <v>462500000</v>
      </c>
      <c r="D38" s="16"/>
      <c r="J38" s="16"/>
      <c r="L38" s="3"/>
      <c r="M38" s="3"/>
      <c r="O38" s="74"/>
      <c r="T38" s="3"/>
      <c r="AX38" s="16"/>
      <c r="BC38" s="76"/>
      <c r="BH38" s="74"/>
      <c r="BM38" s="3"/>
      <c r="BN38" s="3"/>
      <c r="BO38" s="3"/>
      <c r="BP38" s="3"/>
      <c r="BQ38" s="3"/>
      <c r="BR38" s="4"/>
      <c r="BS38" s="79"/>
      <c r="BT38" s="3"/>
    </row>
    <row r="39" spans="1:72" ht="12.75" x14ac:dyDescent="0.2">
      <c r="A39" s="16"/>
      <c r="B39" s="73"/>
      <c r="C39" s="16">
        <v>430900000</v>
      </c>
      <c r="D39" s="16"/>
      <c r="J39" s="16"/>
      <c r="L39" s="3"/>
      <c r="M39" s="3"/>
      <c r="O39" s="74"/>
      <c r="T39" s="3"/>
      <c r="AX39" s="16"/>
      <c r="BC39" s="76"/>
      <c r="BH39" s="74"/>
      <c r="BM39" s="3"/>
      <c r="BN39" s="3"/>
      <c r="BO39" s="3"/>
      <c r="BP39" s="3"/>
      <c r="BQ39" s="3"/>
      <c r="BR39" s="4"/>
      <c r="BS39" s="79"/>
      <c r="BT39" s="3"/>
    </row>
    <row r="40" spans="1:72" ht="12.75" x14ac:dyDescent="0.2">
      <c r="A40" s="16"/>
      <c r="B40" s="73"/>
      <c r="C40" s="64">
        <f>C16-C38+C39</f>
        <v>626550000</v>
      </c>
      <c r="D40" s="16"/>
      <c r="J40" s="16"/>
      <c r="L40" s="3"/>
      <c r="M40" s="3"/>
      <c r="O40" s="74"/>
      <c r="T40" s="3"/>
      <c r="AX40" s="16"/>
      <c r="BC40" s="76"/>
      <c r="BH40" s="74"/>
      <c r="BM40" s="3"/>
      <c r="BN40" s="3"/>
      <c r="BO40" s="3"/>
      <c r="BP40" s="3"/>
      <c r="BQ40" s="3"/>
      <c r="BR40" s="4"/>
      <c r="BS40" s="79"/>
      <c r="BT40" s="3"/>
    </row>
    <row r="41" spans="1:72" ht="12.75" x14ac:dyDescent="0.2">
      <c r="A41" s="16"/>
      <c r="B41" s="73"/>
      <c r="C41" s="16"/>
      <c r="D41" s="16"/>
      <c r="J41" s="16"/>
      <c r="L41" s="3"/>
      <c r="M41" s="3"/>
      <c r="O41" s="74"/>
      <c r="T41" s="3"/>
      <c r="AX41" s="76">
        <f>E10+J10+O10+T10+Y10+AD10+AI10+AN10+AS10+AX10</f>
        <v>2884386026</v>
      </c>
      <c r="BC41" s="76"/>
      <c r="BH41" s="74"/>
      <c r="BM41" s="3"/>
      <c r="BN41" s="3"/>
      <c r="BO41" s="3"/>
      <c r="BP41" s="3"/>
      <c r="BQ41" s="3"/>
      <c r="BR41" s="4"/>
      <c r="BS41" s="79"/>
      <c r="BT41" s="3"/>
    </row>
    <row r="42" spans="1:72" ht="12.75" x14ac:dyDescent="0.2">
      <c r="A42" s="16"/>
      <c r="B42" s="73"/>
      <c r="C42" s="16"/>
      <c r="D42" s="16"/>
      <c r="J42" s="16"/>
      <c r="L42" s="3"/>
      <c r="M42" s="3"/>
      <c r="O42" s="74"/>
      <c r="T42" s="3"/>
      <c r="AX42" s="171">
        <v>1607607465</v>
      </c>
      <c r="BC42" s="76"/>
      <c r="BH42" s="74"/>
      <c r="BM42" s="3"/>
      <c r="BN42" s="3"/>
      <c r="BO42" s="3"/>
      <c r="BP42" s="3"/>
      <c r="BQ42" s="3"/>
      <c r="BR42" s="4"/>
      <c r="BS42" s="79"/>
      <c r="BT42" s="3"/>
    </row>
    <row r="43" spans="1:72" ht="12.75" x14ac:dyDescent="0.2">
      <c r="A43" s="16"/>
      <c r="B43" s="73"/>
      <c r="C43" s="16"/>
      <c r="D43" s="16"/>
      <c r="J43" s="16"/>
      <c r="L43" s="3"/>
      <c r="M43" s="3"/>
      <c r="O43" s="74"/>
      <c r="T43" s="3"/>
      <c r="AX43" s="171">
        <f>AX42+AX41</f>
        <v>4491993491</v>
      </c>
      <c r="BC43" s="76"/>
      <c r="BH43" s="74"/>
      <c r="BM43" s="3"/>
      <c r="BN43" s="3"/>
      <c r="BO43" s="3"/>
      <c r="BP43" s="3"/>
      <c r="BQ43" s="3"/>
      <c r="BR43" s="4"/>
      <c r="BS43" s="79"/>
      <c r="BT43" s="3"/>
    </row>
    <row r="44" spans="1:72" ht="12.75" x14ac:dyDescent="0.2">
      <c r="A44" s="16"/>
      <c r="B44" s="73"/>
      <c r="C44" s="16"/>
      <c r="D44" s="16"/>
      <c r="J44" s="16"/>
      <c r="L44" s="3"/>
      <c r="M44" s="3"/>
      <c r="O44" s="74"/>
      <c r="T44" s="3"/>
      <c r="AX44" s="16"/>
      <c r="BC44" s="76"/>
      <c r="BH44" s="74"/>
      <c r="BM44" s="3"/>
      <c r="BN44" s="3"/>
      <c r="BO44" s="3"/>
      <c r="BP44" s="3"/>
      <c r="BQ44" s="3"/>
      <c r="BR44" s="4"/>
      <c r="BS44" s="79"/>
      <c r="BT44" s="3"/>
    </row>
    <row r="45" spans="1:72" ht="15" x14ac:dyDescent="0.2">
      <c r="A45" s="16"/>
      <c r="B45" s="73"/>
      <c r="C45" s="16"/>
      <c r="D45" s="16"/>
      <c r="J45" s="16"/>
      <c r="L45" s="3"/>
      <c r="M45" s="3"/>
      <c r="O45" s="74"/>
      <c r="T45" s="3"/>
      <c r="AX45" s="16"/>
      <c r="BC45" s="76"/>
      <c r="BH45" s="172">
        <v>1200000</v>
      </c>
      <c r="BM45" s="3"/>
      <c r="BN45" s="3"/>
      <c r="BO45" s="3"/>
      <c r="BP45" s="3"/>
      <c r="BQ45" s="3"/>
      <c r="BR45" s="4"/>
      <c r="BS45" s="79"/>
      <c r="BT45" s="3"/>
    </row>
    <row r="46" spans="1:72" ht="15" x14ac:dyDescent="0.2">
      <c r="A46" s="16"/>
      <c r="B46" s="73"/>
      <c r="C46" s="16"/>
      <c r="D46" s="16"/>
      <c r="J46" s="16"/>
      <c r="L46" s="3"/>
      <c r="M46" s="3"/>
      <c r="O46" s="74"/>
      <c r="T46" s="3"/>
      <c r="AX46" s="16"/>
      <c r="BC46" s="76"/>
      <c r="BH46" s="172">
        <v>500000</v>
      </c>
      <c r="BM46" s="3"/>
      <c r="BN46" s="3"/>
      <c r="BO46" s="3"/>
      <c r="BP46" s="3"/>
      <c r="BQ46" s="3"/>
      <c r="BR46" s="4"/>
      <c r="BS46" s="79"/>
      <c r="BT46" s="3"/>
    </row>
    <row r="47" spans="1:72" ht="15" x14ac:dyDescent="0.2">
      <c r="A47" s="16"/>
      <c r="B47" s="73"/>
      <c r="C47" s="16"/>
      <c r="D47" s="16"/>
      <c r="J47" s="16"/>
      <c r="L47" s="3"/>
      <c r="M47" s="3"/>
      <c r="O47" s="74"/>
      <c r="T47" s="3"/>
      <c r="AX47" s="16"/>
      <c r="BC47" s="76"/>
      <c r="BH47" s="172">
        <v>1000000</v>
      </c>
      <c r="BM47" s="3"/>
      <c r="BN47" s="3"/>
      <c r="BO47" s="3"/>
      <c r="BP47" s="3"/>
      <c r="BQ47" s="3"/>
      <c r="BR47" s="4"/>
      <c r="BS47" s="79"/>
      <c r="BT47" s="3"/>
    </row>
    <row r="48" spans="1:72" ht="15" x14ac:dyDescent="0.2">
      <c r="A48" s="16"/>
      <c r="B48" s="73"/>
      <c r="C48" s="16"/>
      <c r="D48" s="16"/>
      <c r="J48" s="16"/>
      <c r="L48" s="3"/>
      <c r="M48" s="3"/>
      <c r="O48" s="74"/>
      <c r="T48" s="3"/>
      <c r="AX48" s="16"/>
      <c r="BC48" s="76"/>
      <c r="BH48" s="172">
        <v>500000</v>
      </c>
      <c r="BM48" s="3"/>
      <c r="BN48" s="3"/>
      <c r="BO48" s="3"/>
      <c r="BP48" s="3"/>
      <c r="BQ48" s="3"/>
      <c r="BR48" s="4"/>
      <c r="BS48" s="79"/>
      <c r="BT48" s="3"/>
    </row>
    <row r="49" spans="1:72" ht="15" x14ac:dyDescent="0.2">
      <c r="A49" s="16"/>
      <c r="B49" s="73"/>
      <c r="C49" s="16"/>
      <c r="D49" s="16"/>
      <c r="J49" s="16"/>
      <c r="L49" s="3"/>
      <c r="M49" s="3"/>
      <c r="O49" s="74"/>
      <c r="T49" s="3"/>
      <c r="AX49" s="16"/>
      <c r="BC49" s="76"/>
      <c r="BH49" s="172">
        <v>1200000</v>
      </c>
      <c r="BM49" s="3"/>
      <c r="BN49" s="3"/>
      <c r="BO49" s="3"/>
      <c r="BP49" s="3"/>
      <c r="BQ49" s="3"/>
      <c r="BR49" s="4"/>
      <c r="BS49" s="79"/>
      <c r="BT49" s="3"/>
    </row>
    <row r="50" spans="1:72" ht="15" x14ac:dyDescent="0.2">
      <c r="A50" s="16"/>
      <c r="B50" s="73"/>
      <c r="C50" s="16"/>
      <c r="D50" s="16"/>
      <c r="J50" s="16"/>
      <c r="L50" s="3"/>
      <c r="M50" s="3"/>
      <c r="O50" s="74"/>
      <c r="T50" s="3"/>
      <c r="AX50" s="16"/>
      <c r="BC50" s="76"/>
      <c r="BH50" s="172">
        <v>500000</v>
      </c>
      <c r="BM50" s="3"/>
      <c r="BN50" s="3"/>
      <c r="BO50" s="3"/>
      <c r="BP50" s="3"/>
      <c r="BQ50" s="3"/>
      <c r="BR50" s="4"/>
      <c r="BS50" s="79"/>
      <c r="BT50" s="3"/>
    </row>
    <row r="51" spans="1:72" ht="15" x14ac:dyDescent="0.2">
      <c r="A51" s="16"/>
      <c r="B51" s="73"/>
      <c r="C51" s="16"/>
      <c r="D51" s="16"/>
      <c r="J51" s="16"/>
      <c r="L51" s="3"/>
      <c r="M51" s="3"/>
      <c r="O51" s="74"/>
      <c r="T51" s="3"/>
      <c r="AX51" s="16"/>
      <c r="BC51" s="76"/>
      <c r="BH51" s="172">
        <v>1000000</v>
      </c>
      <c r="BJ51" s="144">
        <v>410816070</v>
      </c>
      <c r="BK51" s="75">
        <v>14846250</v>
      </c>
      <c r="BL51" s="136">
        <v>500000</v>
      </c>
      <c r="BM51" s="3"/>
      <c r="BN51" s="3"/>
      <c r="BO51" s="3"/>
      <c r="BP51" s="3"/>
      <c r="BQ51" s="3"/>
      <c r="BR51" s="4"/>
      <c r="BS51" s="79"/>
      <c r="BT51" s="3"/>
    </row>
    <row r="52" spans="1:72" ht="15" x14ac:dyDescent="0.2">
      <c r="A52" s="16"/>
      <c r="B52" s="73"/>
      <c r="C52" s="16"/>
      <c r="D52" s="16"/>
      <c r="J52" s="16"/>
      <c r="L52" s="3"/>
      <c r="M52" s="3"/>
      <c r="O52" s="74"/>
      <c r="T52" s="3"/>
      <c r="AX52" s="16"/>
      <c r="BC52" s="76"/>
      <c r="BH52" s="172">
        <v>400000</v>
      </c>
      <c r="BJ52" s="136">
        <v>500000</v>
      </c>
      <c r="BK52" s="136">
        <v>500000</v>
      </c>
      <c r="BL52" s="136">
        <v>400000</v>
      </c>
      <c r="BM52" s="3"/>
      <c r="BN52" s="3"/>
      <c r="BO52" s="3"/>
      <c r="BP52" s="3"/>
      <c r="BQ52" s="3"/>
      <c r="BR52" s="4"/>
      <c r="BS52" s="79"/>
      <c r="BT52" s="3"/>
    </row>
    <row r="53" spans="1:72" ht="15" x14ac:dyDescent="0.2">
      <c r="A53" s="16"/>
      <c r="B53" s="73"/>
      <c r="C53" s="16"/>
      <c r="D53" s="16"/>
      <c r="J53" s="16"/>
      <c r="L53" s="3"/>
      <c r="M53" s="3"/>
      <c r="O53" s="74"/>
      <c r="T53" s="3"/>
      <c r="AX53" s="16"/>
      <c r="BC53" s="76"/>
      <c r="BH53" s="172">
        <v>400000</v>
      </c>
      <c r="BJ53" s="136">
        <v>1200000</v>
      </c>
      <c r="BK53" s="136">
        <v>800000</v>
      </c>
      <c r="BL53" s="136">
        <v>500000</v>
      </c>
      <c r="BM53" s="3"/>
      <c r="BN53" s="3"/>
      <c r="BO53" s="3"/>
      <c r="BP53" s="3"/>
      <c r="BQ53" s="3"/>
      <c r="BR53" s="4"/>
      <c r="BS53" s="79"/>
      <c r="BT53" s="3"/>
    </row>
    <row r="54" spans="1:72" ht="15" x14ac:dyDescent="0.2">
      <c r="A54" s="16"/>
      <c r="B54" s="73"/>
      <c r="C54" s="16"/>
      <c r="D54" s="16"/>
      <c r="J54" s="16"/>
      <c r="L54" s="3"/>
      <c r="M54" s="3"/>
      <c r="O54" s="74"/>
      <c r="T54" s="3"/>
      <c r="AX54" s="16"/>
      <c r="BC54" s="76"/>
      <c r="BH54" s="172">
        <v>39282900</v>
      </c>
      <c r="BJ54" s="136">
        <v>39282900</v>
      </c>
      <c r="BK54" s="136">
        <v>750000</v>
      </c>
      <c r="BL54" s="136">
        <v>400000</v>
      </c>
      <c r="BM54" s="3"/>
      <c r="BN54" s="3"/>
      <c r="BO54" s="3"/>
      <c r="BP54" s="3"/>
      <c r="BQ54" s="3"/>
      <c r="BR54" s="4"/>
      <c r="BS54" s="79"/>
      <c r="BT54" s="3"/>
    </row>
    <row r="55" spans="1:72" ht="12.75" x14ac:dyDescent="0.2">
      <c r="A55" s="16"/>
      <c r="B55" s="73"/>
      <c r="C55" s="16"/>
      <c r="D55" s="16"/>
      <c r="J55" s="16"/>
      <c r="L55" s="3"/>
      <c r="M55" s="3"/>
      <c r="O55" s="74"/>
      <c r="T55" s="3"/>
      <c r="AX55" s="16"/>
      <c r="BC55" s="76"/>
      <c r="BH55" s="125">
        <v>14846250</v>
      </c>
      <c r="BJ55" s="136">
        <v>1000000</v>
      </c>
      <c r="BL55" s="136">
        <v>1200000</v>
      </c>
      <c r="BM55" s="3"/>
      <c r="BN55" s="3"/>
      <c r="BO55" s="3"/>
      <c r="BP55" s="3"/>
      <c r="BQ55" s="3"/>
      <c r="BR55" s="4"/>
      <c r="BS55" s="79"/>
      <c r="BT55" s="3"/>
    </row>
    <row r="56" spans="1:72" ht="15" x14ac:dyDescent="0.2">
      <c r="A56" s="16"/>
      <c r="B56" s="73"/>
      <c r="C56" s="16"/>
      <c r="D56" s="16"/>
      <c r="J56" s="16"/>
      <c r="L56" s="3"/>
      <c r="M56" s="3"/>
      <c r="O56" s="74"/>
      <c r="T56" s="3"/>
      <c r="AX56" s="16"/>
      <c r="BC56" s="76"/>
      <c r="BH56" s="172">
        <v>410816070</v>
      </c>
      <c r="BL56" s="136">
        <v>1200000</v>
      </c>
      <c r="BM56" s="3"/>
      <c r="BN56" s="3"/>
      <c r="BO56" s="3"/>
      <c r="BP56" s="3"/>
      <c r="BQ56" s="3"/>
      <c r="BR56" s="4"/>
      <c r="BS56" s="79"/>
      <c r="BT56" s="3"/>
    </row>
    <row r="57" spans="1:72" ht="12.75" x14ac:dyDescent="0.2">
      <c r="A57" s="16"/>
      <c r="B57" s="73"/>
      <c r="C57" s="16"/>
      <c r="D57" s="16"/>
      <c r="J57" s="16"/>
      <c r="L57" s="3"/>
      <c r="M57" s="3"/>
      <c r="O57" s="74"/>
      <c r="T57" s="3"/>
      <c r="AX57" s="16"/>
      <c r="BC57" s="76"/>
      <c r="BH57" s="74">
        <f>SUM(BH45:BH56)</f>
        <v>471645220</v>
      </c>
      <c r="BL57" s="136">
        <v>500000</v>
      </c>
      <c r="BM57" s="3"/>
      <c r="BN57" s="3"/>
      <c r="BO57" s="3"/>
      <c r="BP57" s="3"/>
      <c r="BQ57" s="3"/>
      <c r="BR57" s="4"/>
      <c r="BS57" s="79"/>
      <c r="BT57" s="3"/>
    </row>
    <row r="58" spans="1:72" ht="12.75" x14ac:dyDescent="0.2">
      <c r="A58" s="16"/>
      <c r="B58" s="73"/>
      <c r="C58" s="16"/>
      <c r="D58" s="16"/>
      <c r="J58" s="16"/>
      <c r="L58" s="3"/>
      <c r="M58" s="3"/>
      <c r="O58" s="74"/>
      <c r="T58" s="3"/>
      <c r="AX58" s="16"/>
      <c r="BC58" s="76"/>
      <c r="BH58" s="74"/>
      <c r="BL58" s="136">
        <v>450000</v>
      </c>
      <c r="BM58" s="3"/>
      <c r="BN58" s="3"/>
      <c r="BO58" s="3"/>
      <c r="BP58" s="3"/>
      <c r="BQ58" s="3"/>
      <c r="BR58" s="4"/>
      <c r="BS58" s="79"/>
      <c r="BT58" s="3"/>
    </row>
    <row r="59" spans="1:72" ht="12.75" x14ac:dyDescent="0.2">
      <c r="A59" s="16"/>
      <c r="B59" s="73"/>
      <c r="C59" s="16"/>
      <c r="D59" s="16"/>
      <c r="J59" s="16"/>
      <c r="L59" s="3"/>
      <c r="M59" s="3"/>
      <c r="O59" s="74"/>
      <c r="T59" s="3"/>
      <c r="AX59" s="16"/>
      <c r="BC59" s="76"/>
      <c r="BH59" s="74"/>
      <c r="BL59" s="136">
        <v>1000000</v>
      </c>
      <c r="BM59" s="3"/>
      <c r="BN59" s="3"/>
      <c r="BO59" s="3"/>
      <c r="BP59" s="3"/>
      <c r="BQ59" s="3"/>
      <c r="BR59" s="4"/>
      <c r="BS59" s="79"/>
      <c r="BT59" s="3"/>
    </row>
    <row r="60" spans="1:72" ht="12.75" x14ac:dyDescent="0.2">
      <c r="A60" s="16"/>
      <c r="B60" s="73"/>
      <c r="C60" s="16"/>
      <c r="D60" s="16"/>
      <c r="J60" s="16"/>
      <c r="L60" s="3"/>
      <c r="M60" s="3"/>
      <c r="O60" s="74"/>
      <c r="T60" s="3"/>
      <c r="AX60" s="16"/>
      <c r="BC60" s="76"/>
      <c r="BH60" s="74"/>
      <c r="BJ60" s="144">
        <f t="shared" ref="BJ60:BL60" si="44">SUM(BJ51:BJ59)</f>
        <v>452798970</v>
      </c>
      <c r="BK60" s="75">
        <f t="shared" si="44"/>
        <v>16896250</v>
      </c>
      <c r="BL60" s="136">
        <f t="shared" si="44"/>
        <v>6150000</v>
      </c>
      <c r="BM60" s="74">
        <f>BJ60+BK60+BL60</f>
        <v>475845220</v>
      </c>
      <c r="BN60" s="3"/>
      <c r="BO60" s="3"/>
      <c r="BP60" s="3"/>
      <c r="BQ60" s="3"/>
      <c r="BR60" s="4"/>
      <c r="BS60" s="79"/>
      <c r="BT60" s="3"/>
    </row>
    <row r="61" spans="1:72" ht="12.75" x14ac:dyDescent="0.2">
      <c r="A61" s="16"/>
      <c r="B61" s="73"/>
      <c r="C61" s="16"/>
      <c r="D61" s="16"/>
      <c r="J61" s="16"/>
      <c r="L61" s="3"/>
      <c r="M61" s="3"/>
      <c r="O61" s="74"/>
      <c r="T61" s="3"/>
      <c r="AX61" s="16"/>
      <c r="BC61" s="76"/>
      <c r="BH61" s="74"/>
      <c r="BM61" s="3"/>
      <c r="BN61" s="3"/>
      <c r="BO61" s="3"/>
      <c r="BP61" s="3"/>
      <c r="BQ61" s="3"/>
      <c r="BR61" s="4"/>
      <c r="BS61" s="79"/>
      <c r="BT61" s="3"/>
    </row>
    <row r="62" spans="1:72" ht="12.75" x14ac:dyDescent="0.2">
      <c r="A62" s="16"/>
      <c r="B62" s="73"/>
      <c r="C62" s="16"/>
      <c r="D62" s="16"/>
      <c r="J62" s="16"/>
      <c r="L62" s="3"/>
      <c r="M62" s="3"/>
      <c r="O62" s="74"/>
      <c r="T62" s="3"/>
      <c r="AX62" s="16"/>
      <c r="BC62" s="76"/>
      <c r="BH62" s="74"/>
      <c r="BM62" s="3"/>
      <c r="BN62" s="3"/>
      <c r="BO62" s="3"/>
      <c r="BP62" s="3"/>
      <c r="BQ62" s="3"/>
      <c r="BR62" s="4"/>
      <c r="BS62" s="79"/>
      <c r="BT62" s="3"/>
    </row>
    <row r="63" spans="1:72" ht="12.75" x14ac:dyDescent="0.2">
      <c r="A63" s="16"/>
      <c r="B63" s="73"/>
      <c r="C63" s="16"/>
      <c r="D63" s="16"/>
      <c r="J63" s="16"/>
      <c r="L63" s="3"/>
      <c r="M63" s="3"/>
      <c r="O63" s="74"/>
      <c r="T63" s="3"/>
      <c r="AX63" s="16"/>
      <c r="BC63" s="76"/>
      <c r="BH63" s="74"/>
      <c r="BM63" s="3"/>
      <c r="BN63" s="3"/>
      <c r="BO63" s="3"/>
      <c r="BP63" s="3"/>
      <c r="BQ63" s="3"/>
      <c r="BR63" s="4"/>
      <c r="BS63" s="79"/>
      <c r="BT63" s="3"/>
    </row>
    <row r="64" spans="1:72" ht="12.75" x14ac:dyDescent="0.2">
      <c r="A64" s="16"/>
      <c r="B64" s="73"/>
      <c r="C64" s="16"/>
      <c r="D64" s="16"/>
      <c r="J64" s="16"/>
      <c r="L64" s="3"/>
      <c r="M64" s="3"/>
      <c r="O64" s="74"/>
      <c r="T64" s="3"/>
      <c r="AX64" s="16"/>
      <c r="BC64" s="76"/>
      <c r="BH64" s="74"/>
      <c r="BM64" s="3"/>
      <c r="BN64" s="3"/>
      <c r="BO64" s="3"/>
      <c r="BP64" s="3"/>
      <c r="BQ64" s="3"/>
      <c r="BR64" s="4"/>
      <c r="BS64" s="79"/>
      <c r="BT64" s="3"/>
    </row>
    <row r="65" spans="1:72" ht="12.75" x14ac:dyDescent="0.2">
      <c r="A65" s="16"/>
      <c r="B65" s="73"/>
      <c r="C65" s="16"/>
      <c r="D65" s="16"/>
      <c r="J65" s="16"/>
      <c r="L65" s="3"/>
      <c r="M65" s="3"/>
      <c r="O65" s="74"/>
      <c r="T65" s="3"/>
      <c r="AX65" s="16"/>
      <c r="BC65" s="76"/>
      <c r="BH65" s="74"/>
      <c r="BM65" s="3"/>
      <c r="BN65" s="3"/>
      <c r="BO65" s="3"/>
      <c r="BP65" s="3"/>
      <c r="BQ65" s="3"/>
      <c r="BR65" s="4"/>
      <c r="BS65" s="79"/>
      <c r="BT65" s="3"/>
    </row>
    <row r="66" spans="1:72" ht="12.75" x14ac:dyDescent="0.2">
      <c r="A66" s="16"/>
      <c r="B66" s="73"/>
      <c r="C66" s="16"/>
      <c r="D66" s="16"/>
      <c r="J66" s="16"/>
      <c r="L66" s="3"/>
      <c r="M66" s="3"/>
      <c r="O66" s="74"/>
      <c r="T66" s="3"/>
      <c r="AX66" s="16"/>
      <c r="BC66" s="76"/>
      <c r="BH66" s="74"/>
      <c r="BM66" s="3"/>
      <c r="BN66" s="3"/>
      <c r="BO66" s="3"/>
      <c r="BP66" s="3"/>
      <c r="BQ66" s="3"/>
      <c r="BR66" s="4"/>
      <c r="BS66" s="79"/>
      <c r="BT66" s="3"/>
    </row>
    <row r="67" spans="1:72" ht="12.75" x14ac:dyDescent="0.2">
      <c r="A67" s="16"/>
      <c r="B67" s="73"/>
      <c r="C67" s="16"/>
      <c r="D67" s="16"/>
      <c r="J67" s="16"/>
      <c r="L67" s="3"/>
      <c r="M67" s="3"/>
      <c r="O67" s="74"/>
      <c r="T67" s="3"/>
      <c r="AX67" s="16"/>
      <c r="BC67" s="76"/>
      <c r="BH67" s="74"/>
      <c r="BM67" s="3"/>
      <c r="BN67" s="3"/>
      <c r="BO67" s="3"/>
      <c r="BP67" s="3"/>
      <c r="BQ67" s="3"/>
      <c r="BR67" s="4"/>
      <c r="BS67" s="79"/>
      <c r="BT67" s="3"/>
    </row>
    <row r="68" spans="1:72" ht="12.75" x14ac:dyDescent="0.2">
      <c r="A68" s="16"/>
      <c r="B68" s="73"/>
      <c r="C68" s="16"/>
      <c r="D68" s="16"/>
      <c r="J68" s="16"/>
      <c r="L68" s="3"/>
      <c r="M68" s="3"/>
      <c r="O68" s="74"/>
      <c r="T68" s="3"/>
      <c r="AX68" s="16"/>
      <c r="BC68" s="76"/>
      <c r="BH68" s="74"/>
      <c r="BM68" s="3"/>
      <c r="BN68" s="3"/>
      <c r="BO68" s="3"/>
      <c r="BP68" s="3"/>
      <c r="BQ68" s="3"/>
      <c r="BR68" s="4"/>
      <c r="BS68" s="79"/>
      <c r="BT68" s="3"/>
    </row>
    <row r="69" spans="1:72" ht="12.75" x14ac:dyDescent="0.2">
      <c r="A69" s="16"/>
      <c r="B69" s="73"/>
      <c r="C69" s="16"/>
      <c r="D69" s="16"/>
      <c r="J69" s="16"/>
      <c r="L69" s="3"/>
      <c r="M69" s="3"/>
      <c r="O69" s="74"/>
      <c r="T69" s="3"/>
      <c r="AX69" s="16"/>
      <c r="BC69" s="76"/>
      <c r="BH69" s="74"/>
      <c r="BM69" s="3"/>
      <c r="BN69" s="3"/>
      <c r="BO69" s="3"/>
      <c r="BP69" s="3"/>
      <c r="BQ69" s="3"/>
      <c r="BR69" s="4"/>
      <c r="BS69" s="79"/>
      <c r="BT69" s="3"/>
    </row>
    <row r="70" spans="1:72" ht="12.75" x14ac:dyDescent="0.2">
      <c r="A70" s="16"/>
      <c r="B70" s="73"/>
      <c r="C70" s="16"/>
      <c r="D70" s="16"/>
      <c r="J70" s="16"/>
      <c r="L70" s="3"/>
      <c r="M70" s="3"/>
      <c r="O70" s="74"/>
      <c r="T70" s="3"/>
      <c r="AX70" s="16"/>
      <c r="BC70" s="76"/>
      <c r="BH70" s="74"/>
      <c r="BM70" s="3"/>
      <c r="BN70" s="3"/>
      <c r="BO70" s="3"/>
      <c r="BP70" s="3"/>
      <c r="BQ70" s="3"/>
      <c r="BR70" s="4"/>
      <c r="BS70" s="79"/>
      <c r="BT70" s="3"/>
    </row>
    <row r="71" spans="1:72" ht="12.75" x14ac:dyDescent="0.2">
      <c r="A71" s="16"/>
      <c r="B71" s="73"/>
      <c r="C71" s="16"/>
      <c r="D71" s="16"/>
      <c r="J71" s="16"/>
      <c r="L71" s="3"/>
      <c r="M71" s="3"/>
      <c r="O71" s="74"/>
      <c r="T71" s="3"/>
      <c r="AX71" s="16"/>
      <c r="BC71" s="76"/>
      <c r="BH71" s="74"/>
      <c r="BM71" s="3"/>
      <c r="BN71" s="3"/>
      <c r="BO71" s="3"/>
      <c r="BP71" s="3"/>
      <c r="BQ71" s="3"/>
      <c r="BR71" s="4"/>
      <c r="BS71" s="79"/>
      <c r="BT71" s="3"/>
    </row>
    <row r="72" spans="1:72" ht="12.75" x14ac:dyDescent="0.2">
      <c r="A72" s="16"/>
      <c r="B72" s="73"/>
      <c r="C72" s="16"/>
      <c r="D72" s="16"/>
      <c r="J72" s="16"/>
      <c r="L72" s="3"/>
      <c r="M72" s="3"/>
      <c r="O72" s="74"/>
      <c r="T72" s="3"/>
      <c r="AX72" s="16"/>
      <c r="BC72" s="76"/>
      <c r="BH72" s="74"/>
      <c r="BM72" s="3"/>
      <c r="BN72" s="3"/>
      <c r="BO72" s="3"/>
      <c r="BP72" s="3"/>
      <c r="BQ72" s="3"/>
      <c r="BR72" s="4"/>
      <c r="BS72" s="79"/>
      <c r="BT72" s="3"/>
    </row>
    <row r="73" spans="1:72" ht="12.75" x14ac:dyDescent="0.2">
      <c r="A73" s="16"/>
      <c r="B73" s="73"/>
      <c r="C73" s="16"/>
      <c r="D73" s="16"/>
      <c r="J73" s="16"/>
      <c r="L73" s="3"/>
      <c r="M73" s="3"/>
      <c r="O73" s="74"/>
      <c r="T73" s="3"/>
      <c r="AX73" s="16"/>
      <c r="BC73" s="76"/>
      <c r="BH73" s="74"/>
      <c r="BM73" s="3"/>
      <c r="BN73" s="3"/>
      <c r="BO73" s="3"/>
      <c r="BP73" s="3"/>
      <c r="BQ73" s="3"/>
      <c r="BR73" s="4"/>
      <c r="BS73" s="79"/>
      <c r="BT73" s="3"/>
    </row>
    <row r="74" spans="1:72" ht="12.75" x14ac:dyDescent="0.2">
      <c r="A74" s="16"/>
      <c r="B74" s="73"/>
      <c r="C74" s="16"/>
      <c r="D74" s="16"/>
      <c r="J74" s="16"/>
      <c r="L74" s="3"/>
      <c r="M74" s="3"/>
      <c r="O74" s="74"/>
      <c r="T74" s="3"/>
      <c r="AX74" s="16"/>
      <c r="BC74" s="76"/>
      <c r="BH74" s="74"/>
      <c r="BM74" s="3"/>
      <c r="BN74" s="3"/>
      <c r="BO74" s="3"/>
      <c r="BP74" s="3"/>
      <c r="BQ74" s="3"/>
      <c r="BR74" s="4"/>
      <c r="BS74" s="79"/>
      <c r="BT74" s="3"/>
    </row>
    <row r="75" spans="1:72" ht="12.75" x14ac:dyDescent="0.2">
      <c r="A75" s="16"/>
      <c r="B75" s="73"/>
      <c r="C75" s="16"/>
      <c r="D75" s="16"/>
      <c r="J75" s="16"/>
      <c r="L75" s="3"/>
      <c r="M75" s="3"/>
      <c r="O75" s="74"/>
      <c r="T75" s="3"/>
      <c r="AX75" s="16"/>
      <c r="BC75" s="76"/>
      <c r="BH75" s="74"/>
      <c r="BM75" s="3"/>
      <c r="BN75" s="3"/>
      <c r="BO75" s="3"/>
      <c r="BP75" s="3"/>
      <c r="BQ75" s="3"/>
      <c r="BR75" s="4"/>
      <c r="BS75" s="79"/>
      <c r="BT75" s="3"/>
    </row>
    <row r="76" spans="1:72" ht="12.75" x14ac:dyDescent="0.2">
      <c r="A76" s="16"/>
      <c r="B76" s="73"/>
      <c r="C76" s="16"/>
      <c r="D76" s="16"/>
      <c r="J76" s="16"/>
      <c r="L76" s="3"/>
      <c r="M76" s="3"/>
      <c r="O76" s="74"/>
      <c r="T76" s="3"/>
      <c r="AX76" s="16"/>
      <c r="BC76" s="76"/>
      <c r="BH76" s="74"/>
      <c r="BM76" s="3"/>
      <c r="BN76" s="3"/>
      <c r="BO76" s="3"/>
      <c r="BP76" s="3"/>
      <c r="BQ76" s="3"/>
      <c r="BR76" s="4"/>
      <c r="BS76" s="79"/>
      <c r="BT76" s="3"/>
    </row>
    <row r="77" spans="1:72" ht="12.75" x14ac:dyDescent="0.2">
      <c r="A77" s="16"/>
      <c r="B77" s="73"/>
      <c r="C77" s="16"/>
      <c r="D77" s="16"/>
      <c r="J77" s="16"/>
      <c r="L77" s="3"/>
      <c r="M77" s="3"/>
      <c r="O77" s="74"/>
      <c r="T77" s="3"/>
      <c r="AX77" s="16"/>
      <c r="BC77" s="76"/>
      <c r="BH77" s="74"/>
      <c r="BM77" s="3"/>
      <c r="BN77" s="3"/>
      <c r="BO77" s="3"/>
      <c r="BP77" s="3"/>
      <c r="BQ77" s="3"/>
      <c r="BR77" s="4"/>
      <c r="BS77" s="79"/>
      <c r="BT77" s="3"/>
    </row>
    <row r="78" spans="1:72" ht="12.75" x14ac:dyDescent="0.2">
      <c r="A78" s="16"/>
      <c r="B78" s="73"/>
      <c r="C78" s="16"/>
      <c r="D78" s="16"/>
      <c r="J78" s="16"/>
      <c r="L78" s="3"/>
      <c r="M78" s="3"/>
      <c r="O78" s="74"/>
      <c r="T78" s="3"/>
      <c r="AX78" s="16"/>
      <c r="BC78" s="76"/>
      <c r="BH78" s="74"/>
      <c r="BM78" s="3"/>
      <c r="BN78" s="3"/>
      <c r="BO78" s="3"/>
      <c r="BP78" s="3"/>
      <c r="BQ78" s="3"/>
      <c r="BR78" s="4"/>
      <c r="BS78" s="79"/>
      <c r="BT78" s="3"/>
    </row>
    <row r="79" spans="1:72" ht="12.75" x14ac:dyDescent="0.2">
      <c r="A79" s="16"/>
      <c r="B79" s="73"/>
      <c r="C79" s="16"/>
      <c r="D79" s="16"/>
      <c r="J79" s="16"/>
      <c r="L79" s="3"/>
      <c r="M79" s="3"/>
      <c r="O79" s="74"/>
      <c r="T79" s="3"/>
      <c r="AX79" s="16"/>
      <c r="BC79" s="76"/>
      <c r="BH79" s="74"/>
      <c r="BM79" s="3"/>
      <c r="BN79" s="3"/>
      <c r="BO79" s="3"/>
      <c r="BP79" s="3"/>
      <c r="BQ79" s="3"/>
      <c r="BR79" s="4"/>
      <c r="BS79" s="79"/>
      <c r="BT79" s="3"/>
    </row>
    <row r="80" spans="1:72" ht="12.75" x14ac:dyDescent="0.2">
      <c r="A80" s="16"/>
      <c r="B80" s="73"/>
      <c r="C80" s="16"/>
      <c r="D80" s="16"/>
      <c r="J80" s="16"/>
      <c r="L80" s="3"/>
      <c r="M80" s="3"/>
      <c r="O80" s="74"/>
      <c r="T80" s="3"/>
      <c r="AX80" s="16"/>
      <c r="BC80" s="76"/>
      <c r="BH80" s="74"/>
      <c r="BM80" s="3"/>
      <c r="BN80" s="3"/>
      <c r="BO80" s="3"/>
      <c r="BP80" s="3"/>
      <c r="BQ80" s="3"/>
      <c r="BR80" s="4"/>
      <c r="BS80" s="79"/>
      <c r="BT80" s="3"/>
    </row>
    <row r="81" spans="1:72" ht="12.75" x14ac:dyDescent="0.2">
      <c r="A81" s="16"/>
      <c r="B81" s="73"/>
      <c r="C81" s="16"/>
      <c r="D81" s="16"/>
      <c r="J81" s="16"/>
      <c r="L81" s="3"/>
      <c r="M81" s="3"/>
      <c r="O81" s="74"/>
      <c r="T81" s="3"/>
      <c r="AX81" s="16"/>
      <c r="BC81" s="76"/>
      <c r="BH81" s="74"/>
      <c r="BM81" s="3"/>
      <c r="BN81" s="3"/>
      <c r="BO81" s="3"/>
      <c r="BP81" s="3"/>
      <c r="BQ81" s="3"/>
      <c r="BR81" s="4"/>
      <c r="BS81" s="79"/>
      <c r="BT81" s="3"/>
    </row>
    <row r="82" spans="1:72" ht="12.75" x14ac:dyDescent="0.2">
      <c r="A82" s="16"/>
      <c r="B82" s="73"/>
      <c r="C82" s="16"/>
      <c r="D82" s="16"/>
      <c r="J82" s="16"/>
      <c r="L82" s="3"/>
      <c r="M82" s="3"/>
      <c r="O82" s="74"/>
      <c r="T82" s="3"/>
      <c r="AX82" s="16"/>
      <c r="BC82" s="76"/>
      <c r="BH82" s="74"/>
      <c r="BM82" s="3"/>
      <c r="BN82" s="3"/>
      <c r="BO82" s="3"/>
      <c r="BP82" s="3"/>
      <c r="BQ82" s="3"/>
      <c r="BR82" s="4"/>
      <c r="BS82" s="79"/>
      <c r="BT82" s="3"/>
    </row>
    <row r="83" spans="1:72" ht="12.75" x14ac:dyDescent="0.2">
      <c r="A83" s="16"/>
      <c r="B83" s="73"/>
      <c r="C83" s="16"/>
      <c r="D83" s="16"/>
      <c r="J83" s="16"/>
      <c r="L83" s="3"/>
      <c r="M83" s="3"/>
      <c r="O83" s="74"/>
      <c r="T83" s="3"/>
      <c r="AX83" s="16"/>
      <c r="BC83" s="76"/>
      <c r="BH83" s="74"/>
      <c r="BM83" s="3"/>
      <c r="BN83" s="3"/>
      <c r="BO83" s="3"/>
      <c r="BP83" s="3"/>
      <c r="BQ83" s="3"/>
      <c r="BR83" s="4"/>
      <c r="BS83" s="79"/>
      <c r="BT83" s="3"/>
    </row>
    <row r="84" spans="1:72" ht="12.75" x14ac:dyDescent="0.2">
      <c r="A84" s="16"/>
      <c r="B84" s="73"/>
      <c r="C84" s="16"/>
      <c r="D84" s="16"/>
      <c r="J84" s="16"/>
      <c r="L84" s="3"/>
      <c r="M84" s="3"/>
      <c r="O84" s="74"/>
      <c r="T84" s="3"/>
      <c r="AX84" s="16"/>
      <c r="BC84" s="76"/>
      <c r="BH84" s="74"/>
      <c r="BM84" s="3"/>
      <c r="BN84" s="3"/>
      <c r="BO84" s="3"/>
      <c r="BP84" s="3"/>
      <c r="BQ84" s="3"/>
      <c r="BR84" s="4"/>
      <c r="BS84" s="79"/>
      <c r="BT84" s="3"/>
    </row>
    <row r="85" spans="1:72" ht="12.75" x14ac:dyDescent="0.2">
      <c r="A85" s="16"/>
      <c r="B85" s="73"/>
      <c r="C85" s="16"/>
      <c r="D85" s="16"/>
      <c r="J85" s="16"/>
      <c r="L85" s="3"/>
      <c r="M85" s="3"/>
      <c r="O85" s="74"/>
      <c r="T85" s="3"/>
      <c r="AX85" s="16"/>
      <c r="BC85" s="76"/>
      <c r="BH85" s="74"/>
      <c r="BM85" s="3"/>
      <c r="BN85" s="3"/>
      <c r="BO85" s="3"/>
      <c r="BP85" s="3"/>
      <c r="BQ85" s="3"/>
      <c r="BR85" s="4"/>
      <c r="BS85" s="79"/>
      <c r="BT85" s="3"/>
    </row>
    <row r="86" spans="1:72" ht="12.75" x14ac:dyDescent="0.2">
      <c r="A86" s="16"/>
      <c r="B86" s="73"/>
      <c r="C86" s="16"/>
      <c r="D86" s="16"/>
      <c r="J86" s="16"/>
      <c r="L86" s="3"/>
      <c r="M86" s="3"/>
      <c r="O86" s="74"/>
      <c r="T86" s="3"/>
      <c r="AX86" s="16"/>
      <c r="BC86" s="76"/>
      <c r="BH86" s="74"/>
      <c r="BM86" s="3"/>
      <c r="BN86" s="3"/>
      <c r="BO86" s="3"/>
      <c r="BP86" s="3"/>
      <c r="BQ86" s="3"/>
      <c r="BR86" s="4"/>
      <c r="BS86" s="79"/>
      <c r="BT86" s="3"/>
    </row>
    <row r="87" spans="1:72" ht="12.75" x14ac:dyDescent="0.2">
      <c r="A87" s="16"/>
      <c r="B87" s="73"/>
      <c r="C87" s="16"/>
      <c r="D87" s="16"/>
      <c r="J87" s="16"/>
      <c r="L87" s="3"/>
      <c r="M87" s="3"/>
      <c r="O87" s="74"/>
      <c r="T87" s="3"/>
      <c r="AX87" s="16"/>
      <c r="BC87" s="76"/>
      <c r="BH87" s="74"/>
      <c r="BM87" s="3"/>
      <c r="BN87" s="3"/>
      <c r="BO87" s="3"/>
      <c r="BP87" s="3"/>
      <c r="BQ87" s="3"/>
      <c r="BR87" s="4"/>
      <c r="BS87" s="79"/>
      <c r="BT87" s="3"/>
    </row>
    <row r="88" spans="1:72" ht="12.75" x14ac:dyDescent="0.2">
      <c r="A88" s="16"/>
      <c r="B88" s="73"/>
      <c r="C88" s="16"/>
      <c r="D88" s="16"/>
      <c r="J88" s="16"/>
      <c r="L88" s="3"/>
      <c r="M88" s="3"/>
      <c r="O88" s="74"/>
      <c r="T88" s="3"/>
      <c r="AX88" s="16"/>
      <c r="BC88" s="76"/>
      <c r="BH88" s="74"/>
      <c r="BM88" s="3"/>
      <c r="BN88" s="3"/>
      <c r="BO88" s="3"/>
      <c r="BP88" s="3"/>
      <c r="BQ88" s="3"/>
      <c r="BR88" s="4"/>
      <c r="BS88" s="79"/>
      <c r="BT88" s="3"/>
    </row>
    <row r="89" spans="1:72" ht="12.75" x14ac:dyDescent="0.2">
      <c r="A89" s="16"/>
      <c r="B89" s="73"/>
      <c r="C89" s="16"/>
      <c r="D89" s="16"/>
      <c r="J89" s="16"/>
      <c r="L89" s="3"/>
      <c r="M89" s="3"/>
      <c r="O89" s="74"/>
      <c r="T89" s="3"/>
      <c r="AX89" s="16"/>
      <c r="BC89" s="76"/>
      <c r="BH89" s="74"/>
      <c r="BM89" s="3"/>
      <c r="BN89" s="3"/>
      <c r="BO89" s="3"/>
      <c r="BP89" s="3"/>
      <c r="BQ89" s="3"/>
      <c r="BR89" s="4"/>
      <c r="BS89" s="79"/>
      <c r="BT89" s="3"/>
    </row>
    <row r="90" spans="1:72" ht="12.75" x14ac:dyDescent="0.2">
      <c r="A90" s="16"/>
      <c r="B90" s="73"/>
      <c r="C90" s="16"/>
      <c r="D90" s="16"/>
      <c r="J90" s="16"/>
      <c r="L90" s="3"/>
      <c r="M90" s="3"/>
      <c r="O90" s="74"/>
      <c r="T90" s="3"/>
      <c r="AX90" s="16"/>
      <c r="BC90" s="76"/>
      <c r="BH90" s="74"/>
      <c r="BM90" s="3"/>
      <c r="BN90" s="3"/>
      <c r="BO90" s="3"/>
      <c r="BP90" s="3"/>
      <c r="BQ90" s="3"/>
      <c r="BR90" s="4"/>
      <c r="BS90" s="79"/>
      <c r="BT90" s="3"/>
    </row>
    <row r="91" spans="1:72" ht="12.75" x14ac:dyDescent="0.2">
      <c r="A91" s="16"/>
      <c r="B91" s="73"/>
      <c r="C91" s="16"/>
      <c r="D91" s="16"/>
      <c r="J91" s="16"/>
      <c r="L91" s="3"/>
      <c r="M91" s="3"/>
      <c r="O91" s="74"/>
      <c r="T91" s="3"/>
      <c r="AX91" s="16"/>
      <c r="BC91" s="76"/>
      <c r="BH91" s="74"/>
      <c r="BM91" s="3"/>
      <c r="BN91" s="3"/>
      <c r="BO91" s="3"/>
      <c r="BP91" s="3"/>
      <c r="BQ91" s="3"/>
      <c r="BR91" s="4"/>
      <c r="BS91" s="79"/>
      <c r="BT91" s="3"/>
    </row>
    <row r="92" spans="1:72" ht="12.75" x14ac:dyDescent="0.2">
      <c r="A92" s="16"/>
      <c r="B92" s="73"/>
      <c r="C92" s="16"/>
      <c r="D92" s="16"/>
      <c r="J92" s="16"/>
      <c r="L92" s="3"/>
      <c r="M92" s="3"/>
      <c r="O92" s="74"/>
      <c r="T92" s="3"/>
      <c r="AX92" s="16"/>
      <c r="BC92" s="76"/>
      <c r="BH92" s="74"/>
      <c r="BM92" s="3"/>
      <c r="BN92" s="3"/>
      <c r="BO92" s="3"/>
      <c r="BP92" s="3"/>
      <c r="BQ92" s="3"/>
      <c r="BR92" s="4"/>
      <c r="BS92" s="79"/>
      <c r="BT92" s="3"/>
    </row>
    <row r="93" spans="1:72" ht="12.75" x14ac:dyDescent="0.2">
      <c r="A93" s="16"/>
      <c r="B93" s="73"/>
      <c r="C93" s="16"/>
      <c r="D93" s="16"/>
      <c r="J93" s="16"/>
      <c r="L93" s="3"/>
      <c r="M93" s="3"/>
      <c r="O93" s="74"/>
      <c r="T93" s="3"/>
      <c r="AX93" s="16"/>
      <c r="BC93" s="76"/>
      <c r="BH93" s="74"/>
      <c r="BM93" s="3"/>
      <c r="BN93" s="3"/>
      <c r="BO93" s="3"/>
      <c r="BP93" s="3"/>
      <c r="BQ93" s="3"/>
      <c r="BR93" s="4"/>
      <c r="BS93" s="79"/>
      <c r="BT93" s="3"/>
    </row>
    <row r="94" spans="1:72" ht="12.75" x14ac:dyDescent="0.2">
      <c r="A94" s="16"/>
      <c r="B94" s="73"/>
      <c r="C94" s="16"/>
      <c r="D94" s="16"/>
      <c r="J94" s="16"/>
      <c r="L94" s="3"/>
      <c r="M94" s="3"/>
      <c r="O94" s="74"/>
      <c r="T94" s="3"/>
      <c r="AX94" s="16"/>
      <c r="BC94" s="76"/>
      <c r="BH94" s="74"/>
      <c r="BM94" s="3"/>
      <c r="BN94" s="3"/>
      <c r="BO94" s="3"/>
      <c r="BP94" s="3"/>
      <c r="BQ94" s="3"/>
      <c r="BR94" s="4"/>
      <c r="BS94" s="79"/>
      <c r="BT94" s="3"/>
    </row>
    <row r="95" spans="1:72" ht="12.75" x14ac:dyDescent="0.2">
      <c r="A95" s="16"/>
      <c r="B95" s="73"/>
      <c r="C95" s="16"/>
      <c r="D95" s="16"/>
      <c r="J95" s="16"/>
      <c r="L95" s="3"/>
      <c r="M95" s="3"/>
      <c r="O95" s="74"/>
      <c r="T95" s="3"/>
      <c r="AX95" s="16"/>
      <c r="BC95" s="76"/>
      <c r="BH95" s="74"/>
      <c r="BM95" s="3"/>
      <c r="BN95" s="3"/>
      <c r="BO95" s="3"/>
      <c r="BP95" s="3"/>
      <c r="BQ95" s="3"/>
      <c r="BR95" s="4"/>
      <c r="BS95" s="79"/>
      <c r="BT95" s="3"/>
    </row>
    <row r="96" spans="1:72" ht="12.75" x14ac:dyDescent="0.2">
      <c r="A96" s="16"/>
      <c r="B96" s="73"/>
      <c r="C96" s="16"/>
      <c r="D96" s="16"/>
      <c r="J96" s="16"/>
      <c r="L96" s="3"/>
      <c r="M96" s="3"/>
      <c r="O96" s="74"/>
      <c r="T96" s="3"/>
      <c r="AX96" s="16"/>
      <c r="BC96" s="76"/>
      <c r="BH96" s="74"/>
      <c r="BM96" s="3"/>
      <c r="BN96" s="3"/>
      <c r="BO96" s="3"/>
      <c r="BP96" s="3"/>
      <c r="BQ96" s="3"/>
      <c r="BR96" s="4"/>
      <c r="BS96" s="79"/>
      <c r="BT96" s="3"/>
    </row>
    <row r="97" spans="1:72" ht="12.75" x14ac:dyDescent="0.2">
      <c r="A97" s="16"/>
      <c r="B97" s="73"/>
      <c r="C97" s="16"/>
      <c r="D97" s="16"/>
      <c r="J97" s="16"/>
      <c r="L97" s="3"/>
      <c r="M97" s="3"/>
      <c r="O97" s="74"/>
      <c r="T97" s="3"/>
      <c r="AX97" s="16"/>
      <c r="BC97" s="76"/>
      <c r="BH97" s="74"/>
      <c r="BM97" s="3"/>
      <c r="BN97" s="3"/>
      <c r="BO97" s="3"/>
      <c r="BP97" s="3"/>
      <c r="BQ97" s="3"/>
      <c r="BR97" s="4"/>
      <c r="BS97" s="79"/>
      <c r="BT97" s="3"/>
    </row>
    <row r="98" spans="1:72" ht="12.75" x14ac:dyDescent="0.2">
      <c r="A98" s="16"/>
      <c r="B98" s="73"/>
      <c r="C98" s="16"/>
      <c r="D98" s="16"/>
      <c r="J98" s="16"/>
      <c r="L98" s="3"/>
      <c r="M98" s="3"/>
      <c r="O98" s="74"/>
      <c r="T98" s="3"/>
      <c r="AX98" s="16"/>
      <c r="BC98" s="76"/>
      <c r="BH98" s="74"/>
      <c r="BM98" s="3"/>
      <c r="BN98" s="3"/>
      <c r="BO98" s="3"/>
      <c r="BP98" s="3"/>
      <c r="BQ98" s="3"/>
      <c r="BR98" s="4"/>
      <c r="BS98" s="79"/>
      <c r="BT98" s="3"/>
    </row>
    <row r="99" spans="1:72" ht="12.75" x14ac:dyDescent="0.2">
      <c r="A99" s="16"/>
      <c r="B99" s="73"/>
      <c r="C99" s="16"/>
      <c r="D99" s="16"/>
      <c r="J99" s="16"/>
      <c r="L99" s="3"/>
      <c r="M99" s="3"/>
      <c r="O99" s="74"/>
      <c r="T99" s="3"/>
      <c r="AX99" s="16"/>
      <c r="BC99" s="76"/>
      <c r="BH99" s="74"/>
      <c r="BM99" s="3"/>
      <c r="BN99" s="3"/>
      <c r="BO99" s="3"/>
      <c r="BP99" s="3"/>
      <c r="BQ99" s="3"/>
      <c r="BR99" s="4"/>
      <c r="BS99" s="79"/>
      <c r="BT99" s="3"/>
    </row>
    <row r="100" spans="1:72" ht="12.75" x14ac:dyDescent="0.2">
      <c r="A100" s="16"/>
      <c r="B100" s="73"/>
      <c r="C100" s="16"/>
      <c r="D100" s="16"/>
      <c r="J100" s="16"/>
      <c r="L100" s="3"/>
      <c r="M100" s="3"/>
      <c r="O100" s="74"/>
      <c r="T100" s="3"/>
      <c r="AX100" s="16"/>
      <c r="BC100" s="76"/>
      <c r="BH100" s="74"/>
      <c r="BM100" s="3"/>
      <c r="BN100" s="3"/>
      <c r="BO100" s="3"/>
      <c r="BP100" s="3"/>
      <c r="BQ100" s="3"/>
      <c r="BR100" s="4"/>
      <c r="BS100" s="79"/>
      <c r="BT100" s="3"/>
    </row>
    <row r="101" spans="1:72" ht="12.75" x14ac:dyDescent="0.2">
      <c r="A101" s="16"/>
      <c r="B101" s="73"/>
      <c r="C101" s="16"/>
      <c r="D101" s="16"/>
      <c r="J101" s="16"/>
      <c r="L101" s="3"/>
      <c r="M101" s="3"/>
      <c r="O101" s="74"/>
      <c r="T101" s="3"/>
      <c r="AX101" s="16"/>
      <c r="BC101" s="76"/>
      <c r="BH101" s="74"/>
      <c r="BM101" s="3"/>
      <c r="BN101" s="3"/>
      <c r="BO101" s="3"/>
      <c r="BP101" s="3"/>
      <c r="BQ101" s="3"/>
      <c r="BR101" s="4"/>
      <c r="BS101" s="79"/>
      <c r="BT101" s="3"/>
    </row>
    <row r="102" spans="1:72" ht="12.75" x14ac:dyDescent="0.2">
      <c r="A102" s="16"/>
      <c r="B102" s="73"/>
      <c r="C102" s="16"/>
      <c r="D102" s="16"/>
      <c r="J102" s="16"/>
      <c r="L102" s="3"/>
      <c r="M102" s="3"/>
      <c r="O102" s="74"/>
      <c r="T102" s="3"/>
      <c r="AX102" s="16"/>
      <c r="BC102" s="76"/>
      <c r="BH102" s="74"/>
      <c r="BM102" s="3"/>
      <c r="BN102" s="3"/>
      <c r="BO102" s="3"/>
      <c r="BP102" s="3"/>
      <c r="BQ102" s="3"/>
      <c r="BR102" s="4"/>
      <c r="BS102" s="79"/>
      <c r="BT102" s="3"/>
    </row>
    <row r="103" spans="1:72" ht="12.75" x14ac:dyDescent="0.2">
      <c r="A103" s="16"/>
      <c r="B103" s="73"/>
      <c r="C103" s="16"/>
      <c r="D103" s="16"/>
      <c r="J103" s="16"/>
      <c r="L103" s="3"/>
      <c r="M103" s="3"/>
      <c r="O103" s="74"/>
      <c r="T103" s="3"/>
      <c r="AX103" s="16"/>
      <c r="BC103" s="76"/>
      <c r="BH103" s="74"/>
      <c r="BM103" s="3"/>
      <c r="BN103" s="3"/>
      <c r="BO103" s="3"/>
      <c r="BP103" s="3"/>
      <c r="BQ103" s="3"/>
      <c r="BR103" s="4"/>
      <c r="BS103" s="79"/>
      <c r="BT103" s="3"/>
    </row>
    <row r="104" spans="1:72" ht="12.75" x14ac:dyDescent="0.2">
      <c r="A104" s="16"/>
      <c r="B104" s="73"/>
      <c r="C104" s="16"/>
      <c r="D104" s="16"/>
      <c r="J104" s="16"/>
      <c r="L104" s="3"/>
      <c r="M104" s="3"/>
      <c r="O104" s="74"/>
      <c r="T104" s="3"/>
      <c r="AX104" s="16"/>
      <c r="BC104" s="76"/>
      <c r="BH104" s="74"/>
      <c r="BM104" s="3"/>
      <c r="BN104" s="3"/>
      <c r="BO104" s="3"/>
      <c r="BP104" s="3"/>
      <c r="BQ104" s="3"/>
      <c r="BR104" s="4"/>
      <c r="BS104" s="79"/>
      <c r="BT104" s="3"/>
    </row>
    <row r="105" spans="1:72" ht="12.75" x14ac:dyDescent="0.2">
      <c r="A105" s="16"/>
      <c r="B105" s="73"/>
      <c r="C105" s="16"/>
      <c r="D105" s="16"/>
      <c r="J105" s="16"/>
      <c r="L105" s="3"/>
      <c r="M105" s="3"/>
      <c r="O105" s="74"/>
      <c r="T105" s="3"/>
      <c r="AX105" s="16"/>
      <c r="BC105" s="76"/>
      <c r="BH105" s="74"/>
      <c r="BM105" s="3"/>
      <c r="BN105" s="3"/>
      <c r="BO105" s="3"/>
      <c r="BP105" s="3"/>
      <c r="BQ105" s="3"/>
      <c r="BR105" s="4"/>
      <c r="BS105" s="79"/>
      <c r="BT105" s="3"/>
    </row>
    <row r="106" spans="1:72" ht="12.75" x14ac:dyDescent="0.2">
      <c r="A106" s="16"/>
      <c r="B106" s="73"/>
      <c r="C106" s="16"/>
      <c r="D106" s="16"/>
      <c r="J106" s="16"/>
      <c r="L106" s="3"/>
      <c r="M106" s="3"/>
      <c r="O106" s="74"/>
      <c r="T106" s="3"/>
      <c r="AX106" s="16"/>
      <c r="BC106" s="76"/>
      <c r="BH106" s="74"/>
      <c r="BM106" s="3"/>
      <c r="BN106" s="3"/>
      <c r="BO106" s="3"/>
      <c r="BP106" s="3"/>
      <c r="BQ106" s="3"/>
      <c r="BR106" s="4"/>
      <c r="BS106" s="79"/>
      <c r="BT106" s="3"/>
    </row>
    <row r="107" spans="1:72" ht="12.75" x14ac:dyDescent="0.2">
      <c r="A107" s="16"/>
      <c r="B107" s="73"/>
      <c r="C107" s="16"/>
      <c r="D107" s="16"/>
      <c r="J107" s="16"/>
      <c r="L107" s="3"/>
      <c r="M107" s="3"/>
      <c r="O107" s="74"/>
      <c r="T107" s="3"/>
      <c r="AX107" s="16"/>
      <c r="BC107" s="76"/>
      <c r="BH107" s="74"/>
      <c r="BM107" s="3"/>
      <c r="BN107" s="3"/>
      <c r="BO107" s="3"/>
      <c r="BP107" s="3"/>
      <c r="BQ107" s="3"/>
      <c r="BR107" s="4"/>
      <c r="BS107" s="79"/>
      <c r="BT107" s="3"/>
    </row>
    <row r="108" spans="1:72" ht="12.75" x14ac:dyDescent="0.2">
      <c r="A108" s="16"/>
      <c r="B108" s="73"/>
      <c r="C108" s="16"/>
      <c r="D108" s="16"/>
      <c r="J108" s="16"/>
      <c r="L108" s="3"/>
      <c r="M108" s="3"/>
      <c r="O108" s="74"/>
      <c r="T108" s="3"/>
      <c r="AX108" s="16"/>
      <c r="BC108" s="76"/>
      <c r="BH108" s="74"/>
      <c r="BM108" s="3"/>
      <c r="BN108" s="3"/>
      <c r="BO108" s="3"/>
      <c r="BP108" s="3"/>
      <c r="BQ108" s="3"/>
      <c r="BR108" s="4"/>
      <c r="BS108" s="79"/>
      <c r="BT108" s="3"/>
    </row>
    <row r="109" spans="1:72" ht="12.75" x14ac:dyDescent="0.2">
      <c r="A109" s="16"/>
      <c r="B109" s="73"/>
      <c r="C109" s="16"/>
      <c r="D109" s="16"/>
      <c r="J109" s="16"/>
      <c r="L109" s="3"/>
      <c r="M109" s="3"/>
      <c r="O109" s="74"/>
      <c r="T109" s="3"/>
      <c r="AX109" s="16"/>
      <c r="BC109" s="76"/>
      <c r="BH109" s="74"/>
      <c r="BM109" s="3"/>
      <c r="BN109" s="3"/>
      <c r="BO109" s="3"/>
      <c r="BP109" s="3"/>
      <c r="BQ109" s="3"/>
      <c r="BR109" s="4"/>
      <c r="BS109" s="79"/>
      <c r="BT109" s="3"/>
    </row>
    <row r="110" spans="1:72" ht="12.75" x14ac:dyDescent="0.2">
      <c r="A110" s="16"/>
      <c r="B110" s="73"/>
      <c r="C110" s="16"/>
      <c r="D110" s="16"/>
      <c r="J110" s="16"/>
      <c r="L110" s="3"/>
      <c r="M110" s="3"/>
      <c r="O110" s="74"/>
      <c r="T110" s="3"/>
      <c r="AX110" s="16"/>
      <c r="BC110" s="76"/>
      <c r="BH110" s="74"/>
      <c r="BM110" s="3"/>
      <c r="BN110" s="3"/>
      <c r="BO110" s="3"/>
      <c r="BP110" s="3"/>
      <c r="BQ110" s="3"/>
      <c r="BR110" s="4"/>
      <c r="BS110" s="79"/>
      <c r="BT110" s="3"/>
    </row>
    <row r="111" spans="1:72" ht="12.75" x14ac:dyDescent="0.2">
      <c r="A111" s="16"/>
      <c r="B111" s="73"/>
      <c r="C111" s="16"/>
      <c r="D111" s="16"/>
      <c r="J111" s="16"/>
      <c r="L111" s="3"/>
      <c r="M111" s="3"/>
      <c r="O111" s="74"/>
      <c r="T111" s="3"/>
      <c r="AX111" s="16"/>
      <c r="BC111" s="76"/>
      <c r="BH111" s="74"/>
      <c r="BM111" s="3"/>
      <c r="BN111" s="3"/>
      <c r="BO111" s="3"/>
      <c r="BP111" s="3"/>
      <c r="BQ111" s="3"/>
      <c r="BR111" s="4"/>
      <c r="BS111" s="79"/>
      <c r="BT111" s="3"/>
    </row>
    <row r="112" spans="1:72" ht="12.75" x14ac:dyDescent="0.2">
      <c r="A112" s="16"/>
      <c r="B112" s="73"/>
      <c r="C112" s="16"/>
      <c r="D112" s="16"/>
      <c r="J112" s="16"/>
      <c r="L112" s="3"/>
      <c r="M112" s="3"/>
      <c r="O112" s="74"/>
      <c r="T112" s="3"/>
      <c r="AX112" s="16"/>
      <c r="BC112" s="76"/>
      <c r="BH112" s="74"/>
      <c r="BM112" s="3"/>
      <c r="BN112" s="3"/>
      <c r="BO112" s="3"/>
      <c r="BP112" s="3"/>
      <c r="BQ112" s="3"/>
      <c r="BR112" s="4"/>
      <c r="BS112" s="79"/>
      <c r="BT112" s="3"/>
    </row>
    <row r="113" spans="1:72" ht="12.75" x14ac:dyDescent="0.2">
      <c r="A113" s="16"/>
      <c r="B113" s="73"/>
      <c r="C113" s="16"/>
      <c r="D113" s="16"/>
      <c r="J113" s="16"/>
      <c r="L113" s="3"/>
      <c r="M113" s="3"/>
      <c r="O113" s="74"/>
      <c r="T113" s="3"/>
      <c r="AX113" s="16"/>
      <c r="BC113" s="76"/>
      <c r="BH113" s="74"/>
      <c r="BM113" s="3"/>
      <c r="BN113" s="3"/>
      <c r="BO113" s="3"/>
      <c r="BP113" s="3"/>
      <c r="BQ113" s="3"/>
      <c r="BR113" s="4"/>
      <c r="BS113" s="79"/>
      <c r="BT113" s="3"/>
    </row>
    <row r="114" spans="1:72" ht="12.75" x14ac:dyDescent="0.2">
      <c r="A114" s="16"/>
      <c r="B114" s="73"/>
      <c r="C114" s="16"/>
      <c r="D114" s="16"/>
      <c r="J114" s="16"/>
      <c r="L114" s="3"/>
      <c r="M114" s="3"/>
      <c r="O114" s="74"/>
      <c r="T114" s="3"/>
      <c r="AX114" s="16"/>
      <c r="BC114" s="76"/>
      <c r="BH114" s="74"/>
      <c r="BM114" s="3"/>
      <c r="BN114" s="3"/>
      <c r="BO114" s="3"/>
      <c r="BP114" s="3"/>
      <c r="BQ114" s="3"/>
      <c r="BR114" s="4"/>
      <c r="BS114" s="79"/>
      <c r="BT114" s="3"/>
    </row>
    <row r="115" spans="1:72" ht="12.75" x14ac:dyDescent="0.2">
      <c r="A115" s="16"/>
      <c r="B115" s="73"/>
      <c r="C115" s="16"/>
      <c r="D115" s="16"/>
      <c r="J115" s="16"/>
      <c r="L115" s="3"/>
      <c r="M115" s="3"/>
      <c r="O115" s="74"/>
      <c r="T115" s="3"/>
      <c r="AX115" s="16"/>
      <c r="BC115" s="76"/>
      <c r="BH115" s="74"/>
      <c r="BM115" s="3"/>
      <c r="BN115" s="3"/>
      <c r="BO115" s="3"/>
      <c r="BP115" s="3"/>
      <c r="BQ115" s="3"/>
      <c r="BR115" s="4"/>
      <c r="BS115" s="79"/>
      <c r="BT115" s="3"/>
    </row>
    <row r="116" spans="1:72" ht="12.75" x14ac:dyDescent="0.2">
      <c r="A116" s="16"/>
      <c r="B116" s="73"/>
      <c r="C116" s="16"/>
      <c r="D116" s="16"/>
      <c r="J116" s="16"/>
      <c r="L116" s="3"/>
      <c r="M116" s="3"/>
      <c r="O116" s="74"/>
      <c r="T116" s="3"/>
      <c r="AX116" s="16"/>
      <c r="BC116" s="76"/>
      <c r="BH116" s="74"/>
      <c r="BM116" s="3"/>
      <c r="BN116" s="3"/>
      <c r="BO116" s="3"/>
      <c r="BP116" s="3"/>
      <c r="BQ116" s="3"/>
      <c r="BR116" s="4"/>
      <c r="BS116" s="79"/>
      <c r="BT116" s="3"/>
    </row>
    <row r="117" spans="1:72" ht="12.75" x14ac:dyDescent="0.2">
      <c r="A117" s="16"/>
      <c r="B117" s="73"/>
      <c r="C117" s="16"/>
      <c r="D117" s="16"/>
      <c r="J117" s="16"/>
      <c r="L117" s="3"/>
      <c r="M117" s="3"/>
      <c r="O117" s="74"/>
      <c r="T117" s="3"/>
      <c r="AX117" s="16"/>
      <c r="BC117" s="76"/>
      <c r="BH117" s="74"/>
      <c r="BM117" s="3"/>
      <c r="BN117" s="3"/>
      <c r="BO117" s="3"/>
      <c r="BP117" s="3"/>
      <c r="BQ117" s="3"/>
      <c r="BR117" s="4"/>
      <c r="BS117" s="79"/>
      <c r="BT117" s="3"/>
    </row>
    <row r="118" spans="1:72" ht="12.75" x14ac:dyDescent="0.2">
      <c r="A118" s="16"/>
      <c r="B118" s="73"/>
      <c r="C118" s="16"/>
      <c r="D118" s="16"/>
      <c r="J118" s="16"/>
      <c r="L118" s="3"/>
      <c r="M118" s="3"/>
      <c r="O118" s="74"/>
      <c r="T118" s="3"/>
      <c r="AX118" s="16"/>
      <c r="BC118" s="76"/>
      <c r="BH118" s="74"/>
      <c r="BM118" s="3"/>
      <c r="BN118" s="3"/>
      <c r="BO118" s="3"/>
      <c r="BP118" s="3"/>
      <c r="BQ118" s="3"/>
      <c r="BR118" s="4"/>
      <c r="BS118" s="79"/>
      <c r="BT118" s="3"/>
    </row>
    <row r="119" spans="1:72" ht="12.75" x14ac:dyDescent="0.2">
      <c r="A119" s="16"/>
      <c r="B119" s="73"/>
      <c r="C119" s="16"/>
      <c r="D119" s="16"/>
      <c r="J119" s="16"/>
      <c r="L119" s="3"/>
      <c r="M119" s="3"/>
      <c r="O119" s="74"/>
      <c r="T119" s="3"/>
      <c r="AX119" s="16"/>
      <c r="BC119" s="76"/>
      <c r="BH119" s="74"/>
      <c r="BM119" s="3"/>
      <c r="BN119" s="3"/>
      <c r="BO119" s="3"/>
      <c r="BP119" s="3"/>
      <c r="BQ119" s="3"/>
      <c r="BR119" s="4"/>
      <c r="BS119" s="79"/>
      <c r="BT119" s="3"/>
    </row>
    <row r="120" spans="1:72" ht="12.75" x14ac:dyDescent="0.2">
      <c r="A120" s="16"/>
      <c r="B120" s="73"/>
      <c r="C120" s="16"/>
      <c r="D120" s="16"/>
      <c r="J120" s="16"/>
      <c r="L120" s="3"/>
      <c r="M120" s="3"/>
      <c r="O120" s="74"/>
      <c r="T120" s="3"/>
      <c r="AX120" s="16"/>
      <c r="BC120" s="76"/>
      <c r="BH120" s="74"/>
      <c r="BM120" s="3"/>
      <c r="BN120" s="3"/>
      <c r="BO120" s="3"/>
      <c r="BP120" s="3"/>
      <c r="BQ120" s="3"/>
      <c r="BR120" s="4"/>
      <c r="BS120" s="79"/>
      <c r="BT120" s="3"/>
    </row>
    <row r="121" spans="1:72" ht="12.75" x14ac:dyDescent="0.2">
      <c r="A121" s="16"/>
      <c r="B121" s="73"/>
      <c r="C121" s="16"/>
      <c r="D121" s="16"/>
      <c r="J121" s="16"/>
      <c r="L121" s="3"/>
      <c r="M121" s="3"/>
      <c r="O121" s="74"/>
      <c r="T121" s="3"/>
      <c r="AX121" s="16"/>
      <c r="BC121" s="76"/>
      <c r="BH121" s="74"/>
      <c r="BM121" s="3"/>
      <c r="BN121" s="3"/>
      <c r="BO121" s="3"/>
      <c r="BP121" s="3"/>
      <c r="BQ121" s="3"/>
      <c r="BR121" s="4"/>
      <c r="BS121" s="79"/>
      <c r="BT121" s="3"/>
    </row>
    <row r="122" spans="1:72" ht="12.75" x14ac:dyDescent="0.2">
      <c r="A122" s="16"/>
      <c r="B122" s="73"/>
      <c r="C122" s="16"/>
      <c r="D122" s="16"/>
      <c r="J122" s="16"/>
      <c r="L122" s="3"/>
      <c r="M122" s="3"/>
      <c r="O122" s="74"/>
      <c r="T122" s="3"/>
      <c r="AX122" s="16"/>
      <c r="BC122" s="76"/>
      <c r="BH122" s="74"/>
      <c r="BM122" s="3"/>
      <c r="BN122" s="3"/>
      <c r="BO122" s="3"/>
      <c r="BP122" s="3"/>
      <c r="BQ122" s="3"/>
      <c r="BR122" s="4"/>
      <c r="BS122" s="79"/>
      <c r="BT122" s="3"/>
    </row>
    <row r="123" spans="1:72" ht="12.75" x14ac:dyDescent="0.2">
      <c r="A123" s="16"/>
      <c r="B123" s="73"/>
      <c r="C123" s="16"/>
      <c r="D123" s="16"/>
      <c r="J123" s="16"/>
      <c r="L123" s="3"/>
      <c r="M123" s="3"/>
      <c r="O123" s="74"/>
      <c r="T123" s="3"/>
      <c r="AX123" s="16"/>
      <c r="BC123" s="76"/>
      <c r="BH123" s="74"/>
      <c r="BM123" s="3"/>
      <c r="BN123" s="3"/>
      <c r="BO123" s="3"/>
      <c r="BP123" s="3"/>
      <c r="BQ123" s="3"/>
      <c r="BR123" s="4"/>
      <c r="BS123" s="79"/>
      <c r="BT123" s="3"/>
    </row>
    <row r="124" spans="1:72" ht="12.75" x14ac:dyDescent="0.2">
      <c r="A124" s="16"/>
      <c r="B124" s="73"/>
      <c r="C124" s="16"/>
      <c r="D124" s="16"/>
      <c r="J124" s="16"/>
      <c r="L124" s="3"/>
      <c r="M124" s="3"/>
      <c r="O124" s="74"/>
      <c r="T124" s="3"/>
      <c r="AX124" s="16"/>
      <c r="BC124" s="76"/>
      <c r="BH124" s="74"/>
      <c r="BM124" s="3"/>
      <c r="BN124" s="3"/>
      <c r="BO124" s="3"/>
      <c r="BP124" s="3"/>
      <c r="BQ124" s="3"/>
      <c r="BR124" s="4"/>
      <c r="BS124" s="79"/>
      <c r="BT124" s="3"/>
    </row>
    <row r="125" spans="1:72" ht="12.75" x14ac:dyDescent="0.2">
      <c r="A125" s="16"/>
      <c r="B125" s="73"/>
      <c r="C125" s="16"/>
      <c r="D125" s="16"/>
      <c r="J125" s="16"/>
      <c r="L125" s="3"/>
      <c r="M125" s="3"/>
      <c r="O125" s="74"/>
      <c r="T125" s="3"/>
      <c r="AX125" s="16"/>
      <c r="BC125" s="76"/>
      <c r="BH125" s="74"/>
      <c r="BM125" s="3"/>
      <c r="BN125" s="3"/>
      <c r="BO125" s="3"/>
      <c r="BP125" s="3"/>
      <c r="BQ125" s="3"/>
      <c r="BR125" s="4"/>
      <c r="BS125" s="79"/>
      <c r="BT125" s="3"/>
    </row>
    <row r="126" spans="1:72" ht="12.75" x14ac:dyDescent="0.2">
      <c r="A126" s="16"/>
      <c r="B126" s="73"/>
      <c r="C126" s="16"/>
      <c r="D126" s="16"/>
      <c r="J126" s="16"/>
      <c r="L126" s="3"/>
      <c r="M126" s="3"/>
      <c r="O126" s="74"/>
      <c r="T126" s="3"/>
      <c r="AX126" s="16"/>
      <c r="BC126" s="76"/>
      <c r="BH126" s="74"/>
      <c r="BM126" s="3"/>
      <c r="BN126" s="3"/>
      <c r="BO126" s="3"/>
      <c r="BP126" s="3"/>
      <c r="BQ126" s="3"/>
      <c r="BR126" s="4"/>
      <c r="BS126" s="79"/>
      <c r="BT126" s="3"/>
    </row>
    <row r="127" spans="1:72" ht="12.75" x14ac:dyDescent="0.2">
      <c r="A127" s="16"/>
      <c r="B127" s="73"/>
      <c r="C127" s="16"/>
      <c r="D127" s="16"/>
      <c r="J127" s="16"/>
      <c r="L127" s="3"/>
      <c r="M127" s="3"/>
      <c r="O127" s="74"/>
      <c r="T127" s="3"/>
      <c r="AX127" s="16"/>
      <c r="BC127" s="76"/>
      <c r="BH127" s="74"/>
      <c r="BM127" s="3"/>
      <c r="BN127" s="3"/>
      <c r="BO127" s="3"/>
      <c r="BP127" s="3"/>
      <c r="BQ127" s="3"/>
      <c r="BR127" s="4"/>
      <c r="BS127" s="79"/>
      <c r="BT127" s="3"/>
    </row>
    <row r="128" spans="1:72" ht="12.75" x14ac:dyDescent="0.2">
      <c r="A128" s="16"/>
      <c r="B128" s="73"/>
      <c r="C128" s="16"/>
      <c r="D128" s="16"/>
      <c r="J128" s="16"/>
      <c r="L128" s="3"/>
      <c r="M128" s="3"/>
      <c r="O128" s="74"/>
      <c r="T128" s="3"/>
      <c r="AX128" s="16"/>
      <c r="BC128" s="76"/>
      <c r="BH128" s="74"/>
      <c r="BM128" s="3"/>
      <c r="BN128" s="3"/>
      <c r="BO128" s="3"/>
      <c r="BP128" s="3"/>
      <c r="BQ128" s="3"/>
      <c r="BR128" s="4"/>
      <c r="BS128" s="79"/>
      <c r="BT128" s="3"/>
    </row>
    <row r="129" spans="1:72" ht="12.75" x14ac:dyDescent="0.2">
      <c r="A129" s="16"/>
      <c r="B129" s="73"/>
      <c r="C129" s="16"/>
      <c r="D129" s="16"/>
      <c r="J129" s="16"/>
      <c r="L129" s="3"/>
      <c r="M129" s="3"/>
      <c r="O129" s="74"/>
      <c r="T129" s="3"/>
      <c r="AX129" s="16"/>
      <c r="BC129" s="76"/>
      <c r="BH129" s="74"/>
      <c r="BM129" s="3"/>
      <c r="BN129" s="3"/>
      <c r="BO129" s="3"/>
      <c r="BP129" s="3"/>
      <c r="BQ129" s="3"/>
      <c r="BR129" s="4"/>
      <c r="BS129" s="79"/>
      <c r="BT129" s="3"/>
    </row>
    <row r="130" spans="1:72" ht="12.75" x14ac:dyDescent="0.2">
      <c r="A130" s="16"/>
      <c r="B130" s="73"/>
      <c r="C130" s="16"/>
      <c r="D130" s="16"/>
      <c r="J130" s="16"/>
      <c r="L130" s="3"/>
      <c r="M130" s="3"/>
      <c r="O130" s="74"/>
      <c r="T130" s="3"/>
      <c r="AX130" s="16"/>
      <c r="BC130" s="76"/>
      <c r="BH130" s="74"/>
      <c r="BM130" s="3"/>
      <c r="BN130" s="3"/>
      <c r="BO130" s="3"/>
      <c r="BP130" s="3"/>
      <c r="BQ130" s="3"/>
      <c r="BR130" s="4"/>
      <c r="BS130" s="79"/>
      <c r="BT130" s="3"/>
    </row>
    <row r="131" spans="1:72" ht="12.75" x14ac:dyDescent="0.2">
      <c r="A131" s="16"/>
      <c r="B131" s="73"/>
      <c r="C131" s="16"/>
      <c r="D131" s="16"/>
      <c r="J131" s="16"/>
      <c r="L131" s="3"/>
      <c r="M131" s="3"/>
      <c r="O131" s="74"/>
      <c r="T131" s="3"/>
      <c r="AX131" s="16"/>
      <c r="BC131" s="76"/>
      <c r="BH131" s="74"/>
      <c r="BM131" s="3"/>
      <c r="BN131" s="3"/>
      <c r="BO131" s="3"/>
      <c r="BP131" s="3"/>
      <c r="BQ131" s="3"/>
      <c r="BR131" s="4"/>
      <c r="BS131" s="79"/>
      <c r="BT131" s="3"/>
    </row>
    <row r="132" spans="1:72" ht="12.75" x14ac:dyDescent="0.2">
      <c r="A132" s="16"/>
      <c r="B132" s="73"/>
      <c r="C132" s="16"/>
      <c r="D132" s="16"/>
      <c r="J132" s="16"/>
      <c r="L132" s="3"/>
      <c r="M132" s="3"/>
      <c r="O132" s="74"/>
      <c r="T132" s="3"/>
      <c r="AX132" s="16"/>
      <c r="BC132" s="76"/>
      <c r="BH132" s="74"/>
      <c r="BM132" s="3"/>
      <c r="BN132" s="3"/>
      <c r="BO132" s="3"/>
      <c r="BP132" s="3"/>
      <c r="BQ132" s="3"/>
      <c r="BR132" s="4"/>
      <c r="BS132" s="79"/>
      <c r="BT132" s="3"/>
    </row>
    <row r="133" spans="1:72" ht="12.75" x14ac:dyDescent="0.2">
      <c r="A133" s="16"/>
      <c r="B133" s="73"/>
      <c r="C133" s="16"/>
      <c r="D133" s="16"/>
      <c r="J133" s="16"/>
      <c r="L133" s="3"/>
      <c r="M133" s="3"/>
      <c r="O133" s="74"/>
      <c r="T133" s="3"/>
      <c r="AX133" s="16"/>
      <c r="BC133" s="76"/>
      <c r="BH133" s="74"/>
      <c r="BM133" s="3"/>
      <c r="BN133" s="3"/>
      <c r="BO133" s="3"/>
      <c r="BP133" s="3"/>
      <c r="BQ133" s="3"/>
      <c r="BR133" s="4"/>
      <c r="BS133" s="79"/>
      <c r="BT133" s="3"/>
    </row>
    <row r="134" spans="1:72" ht="12.75" x14ac:dyDescent="0.2">
      <c r="A134" s="16"/>
      <c r="B134" s="73"/>
      <c r="C134" s="16"/>
      <c r="D134" s="16"/>
      <c r="J134" s="16"/>
      <c r="L134" s="3"/>
      <c r="M134" s="3"/>
      <c r="O134" s="74"/>
      <c r="T134" s="3"/>
      <c r="AX134" s="16"/>
      <c r="BC134" s="76"/>
      <c r="BH134" s="74"/>
      <c r="BM134" s="3"/>
      <c r="BN134" s="3"/>
      <c r="BO134" s="3"/>
      <c r="BP134" s="3"/>
      <c r="BQ134" s="3"/>
      <c r="BR134" s="4"/>
      <c r="BS134" s="79"/>
      <c r="BT134" s="3"/>
    </row>
    <row r="135" spans="1:72" ht="12.75" x14ac:dyDescent="0.2">
      <c r="A135" s="16"/>
      <c r="B135" s="73"/>
      <c r="C135" s="16"/>
      <c r="D135" s="16"/>
      <c r="J135" s="16"/>
      <c r="L135" s="3"/>
      <c r="M135" s="3"/>
      <c r="O135" s="74"/>
      <c r="T135" s="3"/>
      <c r="AX135" s="16"/>
      <c r="BC135" s="76"/>
      <c r="BH135" s="74"/>
      <c r="BM135" s="3"/>
      <c r="BN135" s="3"/>
      <c r="BO135" s="3"/>
      <c r="BP135" s="3"/>
      <c r="BQ135" s="3"/>
      <c r="BR135" s="4"/>
      <c r="BS135" s="79"/>
      <c r="BT135" s="3"/>
    </row>
    <row r="136" spans="1:72" ht="12.75" x14ac:dyDescent="0.2">
      <c r="A136" s="16"/>
      <c r="B136" s="73"/>
      <c r="C136" s="16"/>
      <c r="D136" s="16"/>
      <c r="J136" s="16"/>
      <c r="L136" s="3"/>
      <c r="M136" s="3"/>
      <c r="O136" s="74"/>
      <c r="T136" s="3"/>
      <c r="AX136" s="16"/>
      <c r="BC136" s="76"/>
      <c r="BH136" s="74"/>
      <c r="BM136" s="3"/>
      <c r="BN136" s="3"/>
      <c r="BO136" s="3"/>
      <c r="BP136" s="3"/>
      <c r="BQ136" s="3"/>
      <c r="BR136" s="4"/>
      <c r="BS136" s="79"/>
      <c r="BT136" s="3"/>
    </row>
    <row r="137" spans="1:72" ht="12.75" x14ac:dyDescent="0.2">
      <c r="A137" s="16"/>
      <c r="B137" s="73"/>
      <c r="C137" s="16"/>
      <c r="D137" s="16"/>
      <c r="J137" s="16"/>
      <c r="L137" s="3"/>
      <c r="M137" s="3"/>
      <c r="O137" s="74"/>
      <c r="T137" s="3"/>
      <c r="AX137" s="16"/>
      <c r="BC137" s="76"/>
      <c r="BH137" s="74"/>
      <c r="BM137" s="3"/>
      <c r="BN137" s="3"/>
      <c r="BO137" s="3"/>
      <c r="BP137" s="3"/>
      <c r="BQ137" s="3"/>
      <c r="BR137" s="4"/>
      <c r="BS137" s="79"/>
      <c r="BT137" s="3"/>
    </row>
    <row r="138" spans="1:72" ht="12.75" x14ac:dyDescent="0.2">
      <c r="A138" s="16"/>
      <c r="B138" s="73"/>
      <c r="C138" s="16"/>
      <c r="D138" s="16"/>
      <c r="J138" s="16"/>
      <c r="L138" s="3"/>
      <c r="M138" s="3"/>
      <c r="O138" s="74"/>
      <c r="T138" s="3"/>
      <c r="AX138" s="16"/>
      <c r="BC138" s="76"/>
      <c r="BH138" s="74"/>
      <c r="BM138" s="3"/>
      <c r="BN138" s="3"/>
      <c r="BO138" s="3"/>
      <c r="BP138" s="3"/>
      <c r="BQ138" s="3"/>
      <c r="BR138" s="4"/>
      <c r="BS138" s="79"/>
      <c r="BT138" s="3"/>
    </row>
    <row r="139" spans="1:72" ht="12.75" x14ac:dyDescent="0.2">
      <c r="A139" s="16"/>
      <c r="B139" s="73"/>
      <c r="C139" s="16"/>
      <c r="D139" s="16"/>
      <c r="J139" s="16"/>
      <c r="L139" s="3"/>
      <c r="M139" s="3"/>
      <c r="O139" s="74"/>
      <c r="T139" s="3"/>
      <c r="AX139" s="16"/>
      <c r="BC139" s="76"/>
      <c r="BH139" s="74"/>
      <c r="BM139" s="3"/>
      <c r="BN139" s="3"/>
      <c r="BO139" s="3"/>
      <c r="BP139" s="3"/>
      <c r="BQ139" s="3"/>
      <c r="BR139" s="4"/>
      <c r="BS139" s="79"/>
      <c r="BT139" s="3"/>
    </row>
    <row r="140" spans="1:72" ht="12.75" x14ac:dyDescent="0.2">
      <c r="A140" s="16"/>
      <c r="B140" s="73"/>
      <c r="C140" s="16"/>
      <c r="D140" s="16"/>
      <c r="J140" s="16"/>
      <c r="L140" s="3"/>
      <c r="M140" s="3"/>
      <c r="O140" s="74"/>
      <c r="T140" s="3"/>
      <c r="AX140" s="16"/>
      <c r="BC140" s="76"/>
      <c r="BH140" s="74"/>
      <c r="BM140" s="3"/>
      <c r="BN140" s="3"/>
      <c r="BO140" s="3"/>
      <c r="BP140" s="3"/>
      <c r="BQ140" s="3"/>
      <c r="BR140" s="4"/>
      <c r="BS140" s="79"/>
      <c r="BT140" s="3"/>
    </row>
    <row r="141" spans="1:72" ht="12.75" x14ac:dyDescent="0.2">
      <c r="A141" s="16"/>
      <c r="B141" s="73"/>
      <c r="C141" s="16"/>
      <c r="D141" s="16"/>
      <c r="J141" s="16"/>
      <c r="L141" s="3"/>
      <c r="M141" s="3"/>
      <c r="O141" s="74"/>
      <c r="T141" s="3"/>
      <c r="AX141" s="16"/>
      <c r="BC141" s="76"/>
      <c r="BH141" s="74"/>
      <c r="BM141" s="3"/>
      <c r="BN141" s="3"/>
      <c r="BO141" s="3"/>
      <c r="BP141" s="3"/>
      <c r="BQ141" s="3"/>
      <c r="BR141" s="4"/>
      <c r="BS141" s="79"/>
      <c r="BT141" s="3"/>
    </row>
    <row r="142" spans="1:72" ht="12.75" x14ac:dyDescent="0.2">
      <c r="A142" s="16"/>
      <c r="B142" s="73"/>
      <c r="C142" s="16"/>
      <c r="D142" s="16"/>
      <c r="J142" s="16"/>
      <c r="L142" s="3"/>
      <c r="M142" s="3"/>
      <c r="O142" s="74"/>
      <c r="T142" s="3"/>
      <c r="AX142" s="16"/>
      <c r="BC142" s="76"/>
      <c r="BH142" s="74"/>
      <c r="BM142" s="3"/>
      <c r="BN142" s="3"/>
      <c r="BO142" s="3"/>
      <c r="BP142" s="3"/>
      <c r="BQ142" s="3"/>
      <c r="BR142" s="4"/>
      <c r="BS142" s="79"/>
      <c r="BT142" s="3"/>
    </row>
    <row r="143" spans="1:72" ht="12.75" x14ac:dyDescent="0.2">
      <c r="A143" s="16"/>
      <c r="B143" s="73"/>
      <c r="C143" s="16"/>
      <c r="D143" s="16"/>
      <c r="J143" s="16"/>
      <c r="L143" s="3"/>
      <c r="M143" s="3"/>
      <c r="O143" s="74"/>
      <c r="T143" s="3"/>
      <c r="AX143" s="16"/>
      <c r="BC143" s="76"/>
      <c r="BH143" s="74"/>
      <c r="BM143" s="3"/>
      <c r="BN143" s="3"/>
      <c r="BO143" s="3"/>
      <c r="BP143" s="3"/>
      <c r="BQ143" s="3"/>
      <c r="BR143" s="4"/>
      <c r="BS143" s="79"/>
      <c r="BT143" s="3"/>
    </row>
    <row r="144" spans="1:72" ht="12.75" x14ac:dyDescent="0.2">
      <c r="A144" s="16"/>
      <c r="B144" s="73"/>
      <c r="C144" s="16"/>
      <c r="D144" s="16"/>
      <c r="J144" s="16"/>
      <c r="L144" s="3"/>
      <c r="M144" s="3"/>
      <c r="O144" s="74"/>
      <c r="T144" s="3"/>
      <c r="AX144" s="16"/>
      <c r="BC144" s="76"/>
      <c r="BH144" s="74"/>
      <c r="BM144" s="3"/>
      <c r="BN144" s="3"/>
      <c r="BO144" s="3"/>
      <c r="BP144" s="3"/>
      <c r="BQ144" s="3"/>
      <c r="BR144" s="4"/>
      <c r="BS144" s="79"/>
      <c r="BT144" s="3"/>
    </row>
    <row r="145" spans="1:72" ht="12.75" x14ac:dyDescent="0.2">
      <c r="A145" s="16"/>
      <c r="B145" s="73"/>
      <c r="C145" s="16"/>
      <c r="D145" s="16"/>
      <c r="J145" s="16"/>
      <c r="L145" s="3"/>
      <c r="M145" s="3"/>
      <c r="O145" s="74"/>
      <c r="T145" s="3"/>
      <c r="AX145" s="16"/>
      <c r="BC145" s="76"/>
      <c r="BH145" s="74"/>
      <c r="BM145" s="3"/>
      <c r="BN145" s="3"/>
      <c r="BO145" s="3"/>
      <c r="BP145" s="3"/>
      <c r="BQ145" s="3"/>
      <c r="BR145" s="4"/>
      <c r="BS145" s="79"/>
      <c r="BT145" s="3"/>
    </row>
    <row r="146" spans="1:72" ht="12.75" x14ac:dyDescent="0.2">
      <c r="A146" s="16"/>
      <c r="B146" s="73"/>
      <c r="C146" s="16"/>
      <c r="D146" s="16"/>
      <c r="J146" s="16"/>
      <c r="L146" s="3"/>
      <c r="M146" s="3"/>
      <c r="O146" s="74"/>
      <c r="T146" s="3"/>
      <c r="AX146" s="16"/>
      <c r="BC146" s="76"/>
      <c r="BH146" s="74"/>
      <c r="BM146" s="3"/>
      <c r="BN146" s="3"/>
      <c r="BO146" s="3"/>
      <c r="BP146" s="3"/>
      <c r="BQ146" s="3"/>
      <c r="BR146" s="4"/>
      <c r="BS146" s="79"/>
      <c r="BT146" s="3"/>
    </row>
    <row r="147" spans="1:72" ht="12.75" x14ac:dyDescent="0.2">
      <c r="A147" s="16"/>
      <c r="B147" s="73"/>
      <c r="C147" s="16"/>
      <c r="D147" s="16"/>
      <c r="J147" s="16"/>
      <c r="L147" s="3"/>
      <c r="M147" s="3"/>
      <c r="O147" s="74"/>
      <c r="T147" s="3"/>
      <c r="AX147" s="16"/>
      <c r="BC147" s="76"/>
      <c r="BH147" s="74"/>
      <c r="BM147" s="3"/>
      <c r="BN147" s="3"/>
      <c r="BO147" s="3"/>
      <c r="BP147" s="3"/>
      <c r="BQ147" s="3"/>
      <c r="BR147" s="4"/>
      <c r="BS147" s="79"/>
      <c r="BT147" s="3"/>
    </row>
    <row r="148" spans="1:72" ht="12.75" x14ac:dyDescent="0.2">
      <c r="A148" s="16"/>
      <c r="B148" s="73"/>
      <c r="C148" s="16"/>
      <c r="D148" s="16"/>
      <c r="J148" s="16"/>
      <c r="L148" s="3"/>
      <c r="M148" s="3"/>
      <c r="O148" s="74"/>
      <c r="T148" s="3"/>
      <c r="AX148" s="16"/>
      <c r="BC148" s="76"/>
      <c r="BH148" s="74"/>
      <c r="BM148" s="3"/>
      <c r="BN148" s="3"/>
      <c r="BO148" s="3"/>
      <c r="BP148" s="3"/>
      <c r="BQ148" s="3"/>
      <c r="BR148" s="4"/>
      <c r="BS148" s="79"/>
      <c r="BT148" s="3"/>
    </row>
    <row r="149" spans="1:72" ht="12.75" x14ac:dyDescent="0.2">
      <c r="A149" s="16"/>
      <c r="B149" s="73"/>
      <c r="C149" s="16"/>
      <c r="D149" s="16"/>
      <c r="J149" s="16"/>
      <c r="L149" s="3"/>
      <c r="M149" s="3"/>
      <c r="O149" s="74"/>
      <c r="T149" s="3"/>
      <c r="AX149" s="16"/>
      <c r="BC149" s="76"/>
      <c r="BH149" s="74"/>
      <c r="BM149" s="3"/>
      <c r="BN149" s="3"/>
      <c r="BO149" s="3"/>
      <c r="BP149" s="3"/>
      <c r="BQ149" s="3"/>
      <c r="BR149" s="4"/>
      <c r="BS149" s="79"/>
      <c r="BT149" s="3"/>
    </row>
    <row r="150" spans="1:72" ht="12.75" x14ac:dyDescent="0.2">
      <c r="A150" s="16"/>
      <c r="B150" s="73"/>
      <c r="C150" s="16"/>
      <c r="D150" s="16"/>
      <c r="J150" s="16"/>
      <c r="L150" s="3"/>
      <c r="M150" s="3"/>
      <c r="O150" s="74"/>
      <c r="T150" s="3"/>
      <c r="AX150" s="16"/>
      <c r="BC150" s="76"/>
      <c r="BH150" s="74"/>
      <c r="BM150" s="3"/>
      <c r="BN150" s="3"/>
      <c r="BO150" s="3"/>
      <c r="BP150" s="3"/>
      <c r="BQ150" s="3"/>
      <c r="BR150" s="4"/>
      <c r="BS150" s="79"/>
      <c r="BT150" s="3"/>
    </row>
    <row r="151" spans="1:72" ht="12.75" x14ac:dyDescent="0.2">
      <c r="A151" s="16"/>
      <c r="B151" s="73"/>
      <c r="C151" s="16"/>
      <c r="D151" s="16"/>
      <c r="J151" s="16"/>
      <c r="L151" s="3"/>
      <c r="M151" s="3"/>
      <c r="O151" s="74"/>
      <c r="T151" s="3"/>
      <c r="AX151" s="16"/>
      <c r="BC151" s="76"/>
      <c r="BH151" s="74"/>
      <c r="BM151" s="3"/>
      <c r="BN151" s="3"/>
      <c r="BO151" s="3"/>
      <c r="BP151" s="3"/>
      <c r="BQ151" s="3"/>
      <c r="BR151" s="4"/>
      <c r="BS151" s="79"/>
      <c r="BT151" s="3"/>
    </row>
    <row r="152" spans="1:72" ht="12.75" x14ac:dyDescent="0.2">
      <c r="A152" s="16"/>
      <c r="B152" s="73"/>
      <c r="C152" s="16"/>
      <c r="D152" s="16"/>
      <c r="J152" s="16"/>
      <c r="L152" s="3"/>
      <c r="M152" s="3"/>
      <c r="O152" s="74"/>
      <c r="T152" s="3"/>
      <c r="AX152" s="16"/>
      <c r="BC152" s="76"/>
      <c r="BH152" s="74"/>
      <c r="BM152" s="3"/>
      <c r="BN152" s="3"/>
      <c r="BO152" s="3"/>
      <c r="BP152" s="3"/>
      <c r="BQ152" s="3"/>
      <c r="BR152" s="4"/>
      <c r="BS152" s="79"/>
      <c r="BT152" s="3"/>
    </row>
    <row r="153" spans="1:72" ht="12.75" x14ac:dyDescent="0.2">
      <c r="A153" s="16"/>
      <c r="B153" s="73"/>
      <c r="C153" s="16"/>
      <c r="D153" s="16"/>
      <c r="J153" s="16"/>
      <c r="L153" s="3"/>
      <c r="M153" s="3"/>
      <c r="O153" s="74"/>
      <c r="T153" s="3"/>
      <c r="AX153" s="16"/>
      <c r="BC153" s="76"/>
      <c r="BH153" s="74"/>
      <c r="BM153" s="3"/>
      <c r="BN153" s="3"/>
      <c r="BO153" s="3"/>
      <c r="BP153" s="3"/>
      <c r="BQ153" s="3"/>
      <c r="BR153" s="4"/>
      <c r="BS153" s="79"/>
      <c r="BT153" s="3"/>
    </row>
    <row r="154" spans="1:72" ht="12.75" x14ac:dyDescent="0.2">
      <c r="A154" s="16"/>
      <c r="B154" s="73"/>
      <c r="C154" s="16"/>
      <c r="D154" s="16"/>
      <c r="J154" s="16"/>
      <c r="L154" s="3"/>
      <c r="M154" s="3"/>
      <c r="O154" s="74"/>
      <c r="T154" s="3"/>
      <c r="AX154" s="16"/>
      <c r="BC154" s="76"/>
      <c r="BH154" s="74"/>
      <c r="BM154" s="3"/>
      <c r="BN154" s="3"/>
      <c r="BO154" s="3"/>
      <c r="BP154" s="3"/>
      <c r="BQ154" s="3"/>
      <c r="BR154" s="4"/>
      <c r="BS154" s="79"/>
      <c r="BT154" s="3"/>
    </row>
    <row r="155" spans="1:72" ht="12.75" x14ac:dyDescent="0.2">
      <c r="A155" s="16"/>
      <c r="B155" s="73"/>
      <c r="C155" s="16"/>
      <c r="D155" s="16"/>
      <c r="J155" s="16"/>
      <c r="L155" s="3"/>
      <c r="M155" s="3"/>
      <c r="O155" s="74"/>
      <c r="T155" s="3"/>
      <c r="AX155" s="16"/>
      <c r="BC155" s="76"/>
      <c r="BH155" s="74"/>
      <c r="BM155" s="3"/>
      <c r="BN155" s="3"/>
      <c r="BO155" s="3"/>
      <c r="BP155" s="3"/>
      <c r="BQ155" s="3"/>
      <c r="BR155" s="4"/>
      <c r="BS155" s="79"/>
      <c r="BT155" s="3"/>
    </row>
    <row r="156" spans="1:72" ht="12.75" x14ac:dyDescent="0.2">
      <c r="A156" s="16"/>
      <c r="B156" s="73"/>
      <c r="C156" s="16"/>
      <c r="D156" s="16"/>
      <c r="J156" s="16"/>
      <c r="L156" s="3"/>
      <c r="M156" s="3"/>
      <c r="O156" s="74"/>
      <c r="T156" s="3"/>
      <c r="AX156" s="16"/>
      <c r="BC156" s="76"/>
      <c r="BH156" s="74"/>
      <c r="BM156" s="3"/>
      <c r="BN156" s="3"/>
      <c r="BO156" s="3"/>
      <c r="BP156" s="3"/>
      <c r="BQ156" s="3"/>
      <c r="BR156" s="4"/>
      <c r="BS156" s="79"/>
      <c r="BT156" s="3"/>
    </row>
    <row r="157" spans="1:72" ht="12.75" x14ac:dyDescent="0.2">
      <c r="A157" s="16"/>
      <c r="B157" s="73"/>
      <c r="C157" s="16"/>
      <c r="D157" s="16"/>
      <c r="J157" s="16"/>
      <c r="L157" s="3"/>
      <c r="M157" s="3"/>
      <c r="O157" s="74"/>
      <c r="T157" s="3"/>
      <c r="AX157" s="16"/>
      <c r="BC157" s="76"/>
      <c r="BH157" s="74"/>
      <c r="BM157" s="3"/>
      <c r="BN157" s="3"/>
      <c r="BO157" s="3"/>
      <c r="BP157" s="3"/>
      <c r="BQ157" s="3"/>
      <c r="BR157" s="4"/>
      <c r="BS157" s="79"/>
      <c r="BT157" s="3"/>
    </row>
    <row r="158" spans="1:72" ht="12.75" x14ac:dyDescent="0.2">
      <c r="A158" s="16"/>
      <c r="B158" s="73"/>
      <c r="C158" s="16"/>
      <c r="D158" s="16"/>
      <c r="J158" s="16"/>
      <c r="L158" s="3"/>
      <c r="M158" s="3"/>
      <c r="O158" s="74"/>
      <c r="T158" s="3"/>
      <c r="AX158" s="16"/>
      <c r="BC158" s="76"/>
      <c r="BH158" s="74"/>
      <c r="BM158" s="3"/>
      <c r="BN158" s="3"/>
      <c r="BO158" s="3"/>
      <c r="BP158" s="3"/>
      <c r="BQ158" s="3"/>
      <c r="BR158" s="4"/>
      <c r="BS158" s="79"/>
      <c r="BT158" s="3"/>
    </row>
    <row r="159" spans="1:72" ht="12.75" x14ac:dyDescent="0.2">
      <c r="A159" s="16"/>
      <c r="B159" s="73"/>
      <c r="C159" s="16"/>
      <c r="D159" s="16"/>
      <c r="J159" s="16"/>
      <c r="L159" s="3"/>
      <c r="M159" s="3"/>
      <c r="O159" s="74"/>
      <c r="T159" s="3"/>
      <c r="AX159" s="16"/>
      <c r="BC159" s="76"/>
      <c r="BH159" s="74"/>
      <c r="BM159" s="3"/>
      <c r="BN159" s="3"/>
      <c r="BO159" s="3"/>
      <c r="BP159" s="3"/>
      <c r="BQ159" s="3"/>
      <c r="BR159" s="4"/>
      <c r="BS159" s="79"/>
      <c r="BT159" s="3"/>
    </row>
    <row r="160" spans="1:72" ht="12.75" x14ac:dyDescent="0.2">
      <c r="A160" s="16"/>
      <c r="B160" s="73"/>
      <c r="C160" s="16"/>
      <c r="D160" s="16"/>
      <c r="J160" s="16"/>
      <c r="L160" s="3"/>
      <c r="M160" s="3"/>
      <c r="O160" s="74"/>
      <c r="T160" s="3"/>
      <c r="AX160" s="16"/>
      <c r="BC160" s="76"/>
      <c r="BH160" s="74"/>
      <c r="BM160" s="3"/>
      <c r="BN160" s="3"/>
      <c r="BO160" s="3"/>
      <c r="BP160" s="3"/>
      <c r="BQ160" s="3"/>
      <c r="BR160" s="4"/>
      <c r="BS160" s="79"/>
      <c r="BT160" s="3"/>
    </row>
    <row r="161" spans="1:72" ht="12.75" x14ac:dyDescent="0.2">
      <c r="A161" s="16"/>
      <c r="B161" s="73"/>
      <c r="C161" s="16"/>
      <c r="D161" s="16"/>
      <c r="J161" s="16"/>
      <c r="L161" s="3"/>
      <c r="M161" s="3"/>
      <c r="O161" s="74"/>
      <c r="T161" s="3"/>
      <c r="AX161" s="16"/>
      <c r="BC161" s="76"/>
      <c r="BH161" s="74"/>
      <c r="BM161" s="3"/>
      <c r="BN161" s="3"/>
      <c r="BO161" s="3"/>
      <c r="BP161" s="3"/>
      <c r="BQ161" s="3"/>
      <c r="BR161" s="4"/>
      <c r="BS161" s="79"/>
      <c r="BT161" s="3"/>
    </row>
    <row r="162" spans="1:72" ht="12.75" x14ac:dyDescent="0.2">
      <c r="A162" s="16"/>
      <c r="B162" s="73"/>
      <c r="C162" s="16"/>
      <c r="D162" s="16"/>
      <c r="J162" s="16"/>
      <c r="L162" s="3"/>
      <c r="M162" s="3"/>
      <c r="O162" s="74"/>
      <c r="T162" s="3"/>
      <c r="AX162" s="16"/>
      <c r="BC162" s="76"/>
      <c r="BH162" s="74"/>
      <c r="BM162" s="3"/>
      <c r="BN162" s="3"/>
      <c r="BO162" s="3"/>
      <c r="BP162" s="3"/>
      <c r="BQ162" s="3"/>
      <c r="BR162" s="4"/>
      <c r="BS162" s="79"/>
      <c r="BT162" s="3"/>
    </row>
    <row r="163" spans="1:72" ht="12.75" x14ac:dyDescent="0.2">
      <c r="A163" s="16"/>
      <c r="B163" s="73"/>
      <c r="C163" s="16"/>
      <c r="D163" s="16"/>
      <c r="J163" s="16"/>
      <c r="L163" s="3"/>
      <c r="M163" s="3"/>
      <c r="O163" s="74"/>
      <c r="T163" s="3"/>
      <c r="AX163" s="16"/>
      <c r="BC163" s="76"/>
      <c r="BH163" s="74"/>
      <c r="BM163" s="3"/>
      <c r="BN163" s="3"/>
      <c r="BO163" s="3"/>
      <c r="BP163" s="3"/>
      <c r="BQ163" s="3"/>
      <c r="BR163" s="4"/>
      <c r="BS163" s="79"/>
      <c r="BT163" s="3"/>
    </row>
    <row r="164" spans="1:72" ht="12.75" x14ac:dyDescent="0.2">
      <c r="A164" s="16"/>
      <c r="B164" s="73"/>
      <c r="C164" s="16"/>
      <c r="D164" s="16"/>
      <c r="J164" s="16"/>
      <c r="L164" s="3"/>
      <c r="M164" s="3"/>
      <c r="O164" s="74"/>
      <c r="T164" s="3"/>
      <c r="AX164" s="16"/>
      <c r="BC164" s="76"/>
      <c r="BH164" s="74"/>
      <c r="BM164" s="3"/>
      <c r="BN164" s="3"/>
      <c r="BO164" s="3"/>
      <c r="BP164" s="3"/>
      <c r="BQ164" s="3"/>
      <c r="BR164" s="4"/>
      <c r="BS164" s="79"/>
      <c r="BT164" s="3"/>
    </row>
    <row r="165" spans="1:72" ht="12.75" x14ac:dyDescent="0.2">
      <c r="A165" s="16"/>
      <c r="B165" s="73"/>
      <c r="C165" s="16"/>
      <c r="D165" s="16"/>
      <c r="J165" s="16"/>
      <c r="L165" s="3"/>
      <c r="M165" s="3"/>
      <c r="O165" s="74"/>
      <c r="T165" s="3"/>
      <c r="AX165" s="16"/>
      <c r="BC165" s="76"/>
      <c r="BH165" s="74"/>
      <c r="BM165" s="3"/>
      <c r="BN165" s="3"/>
      <c r="BO165" s="3"/>
      <c r="BP165" s="3"/>
      <c r="BQ165" s="3"/>
      <c r="BR165" s="4"/>
      <c r="BS165" s="79"/>
      <c r="BT165" s="3"/>
    </row>
    <row r="166" spans="1:72" ht="12.75" x14ac:dyDescent="0.2">
      <c r="A166" s="16"/>
      <c r="B166" s="73"/>
      <c r="C166" s="16"/>
      <c r="D166" s="16"/>
      <c r="J166" s="16"/>
      <c r="L166" s="3"/>
      <c r="M166" s="3"/>
      <c r="O166" s="74"/>
      <c r="T166" s="3"/>
      <c r="AX166" s="16"/>
      <c r="BC166" s="76"/>
      <c r="BH166" s="74"/>
      <c r="BM166" s="3"/>
      <c r="BN166" s="3"/>
      <c r="BO166" s="3"/>
      <c r="BP166" s="3"/>
      <c r="BQ166" s="3"/>
      <c r="BR166" s="4"/>
      <c r="BS166" s="79"/>
      <c r="BT166" s="3"/>
    </row>
    <row r="167" spans="1:72" ht="12.75" x14ac:dyDescent="0.2">
      <c r="A167" s="16"/>
      <c r="B167" s="73"/>
      <c r="C167" s="16"/>
      <c r="D167" s="16"/>
      <c r="J167" s="16"/>
      <c r="L167" s="3"/>
      <c r="M167" s="3"/>
      <c r="O167" s="74"/>
      <c r="T167" s="3"/>
      <c r="AX167" s="16"/>
      <c r="BC167" s="76"/>
      <c r="BH167" s="74"/>
      <c r="BM167" s="3"/>
      <c r="BN167" s="3"/>
      <c r="BO167" s="3"/>
      <c r="BP167" s="3"/>
      <c r="BQ167" s="3"/>
      <c r="BR167" s="4"/>
      <c r="BS167" s="79"/>
      <c r="BT167" s="3"/>
    </row>
    <row r="168" spans="1:72" ht="12.75" x14ac:dyDescent="0.2">
      <c r="A168" s="16"/>
      <c r="B168" s="73"/>
      <c r="C168" s="16"/>
      <c r="D168" s="16"/>
      <c r="J168" s="16"/>
      <c r="L168" s="3"/>
      <c r="M168" s="3"/>
      <c r="O168" s="74"/>
      <c r="T168" s="3"/>
      <c r="AX168" s="16"/>
      <c r="BC168" s="76"/>
      <c r="BH168" s="74"/>
      <c r="BM168" s="3"/>
      <c r="BN168" s="3"/>
      <c r="BO168" s="3"/>
      <c r="BP168" s="3"/>
      <c r="BQ168" s="3"/>
      <c r="BR168" s="4"/>
      <c r="BS168" s="79"/>
      <c r="BT168" s="3"/>
    </row>
    <row r="169" spans="1:72" ht="12.75" x14ac:dyDescent="0.2">
      <c r="A169" s="16"/>
      <c r="B169" s="73"/>
      <c r="C169" s="16"/>
      <c r="D169" s="16"/>
      <c r="J169" s="16"/>
      <c r="L169" s="3"/>
      <c r="M169" s="3"/>
      <c r="O169" s="74"/>
      <c r="T169" s="3"/>
      <c r="AX169" s="16"/>
      <c r="BC169" s="76"/>
      <c r="BH169" s="74"/>
      <c r="BM169" s="3"/>
      <c r="BN169" s="3"/>
      <c r="BO169" s="3"/>
      <c r="BP169" s="3"/>
      <c r="BQ169" s="3"/>
      <c r="BR169" s="4"/>
      <c r="BS169" s="79"/>
      <c r="BT169" s="3"/>
    </row>
    <row r="170" spans="1:72" ht="12.75" x14ac:dyDescent="0.2">
      <c r="A170" s="16"/>
      <c r="B170" s="73"/>
      <c r="C170" s="16"/>
      <c r="D170" s="16"/>
      <c r="J170" s="16"/>
      <c r="L170" s="3"/>
      <c r="M170" s="3"/>
      <c r="O170" s="74"/>
      <c r="T170" s="3"/>
      <c r="AX170" s="16"/>
      <c r="BC170" s="76"/>
      <c r="BH170" s="74"/>
      <c r="BM170" s="3"/>
      <c r="BN170" s="3"/>
      <c r="BO170" s="3"/>
      <c r="BP170" s="3"/>
      <c r="BQ170" s="3"/>
      <c r="BR170" s="4"/>
      <c r="BS170" s="79"/>
      <c r="BT170" s="3"/>
    </row>
    <row r="171" spans="1:72" ht="12.75" x14ac:dyDescent="0.2">
      <c r="A171" s="16"/>
      <c r="B171" s="73"/>
      <c r="C171" s="16"/>
      <c r="D171" s="16"/>
      <c r="J171" s="16"/>
      <c r="L171" s="3"/>
      <c r="M171" s="3"/>
      <c r="O171" s="74"/>
      <c r="T171" s="3"/>
      <c r="AX171" s="16"/>
      <c r="BC171" s="76"/>
      <c r="BH171" s="74"/>
      <c r="BM171" s="3"/>
      <c r="BN171" s="3"/>
      <c r="BO171" s="3"/>
      <c r="BP171" s="3"/>
      <c r="BQ171" s="3"/>
      <c r="BR171" s="4"/>
      <c r="BS171" s="79"/>
      <c r="BT171" s="3"/>
    </row>
    <row r="172" spans="1:72" ht="12.75" x14ac:dyDescent="0.2">
      <c r="A172" s="16"/>
      <c r="B172" s="73"/>
      <c r="C172" s="16"/>
      <c r="D172" s="16"/>
      <c r="J172" s="16"/>
      <c r="L172" s="3"/>
      <c r="M172" s="3"/>
      <c r="O172" s="74"/>
      <c r="T172" s="3"/>
      <c r="AX172" s="16"/>
      <c r="BC172" s="76"/>
      <c r="BH172" s="74"/>
      <c r="BM172" s="3"/>
      <c r="BN172" s="3"/>
      <c r="BO172" s="3"/>
      <c r="BP172" s="3"/>
      <c r="BQ172" s="3"/>
      <c r="BR172" s="4"/>
      <c r="BS172" s="79"/>
      <c r="BT172" s="3"/>
    </row>
    <row r="173" spans="1:72" ht="12.75" x14ac:dyDescent="0.2">
      <c r="A173" s="16"/>
      <c r="B173" s="73"/>
      <c r="C173" s="16"/>
      <c r="D173" s="16"/>
      <c r="J173" s="16"/>
      <c r="L173" s="3"/>
      <c r="M173" s="3"/>
      <c r="O173" s="74"/>
      <c r="T173" s="3"/>
      <c r="AX173" s="16"/>
      <c r="BC173" s="76"/>
      <c r="BH173" s="74"/>
      <c r="BM173" s="3"/>
      <c r="BN173" s="3"/>
      <c r="BO173" s="3"/>
      <c r="BP173" s="3"/>
      <c r="BQ173" s="3"/>
      <c r="BR173" s="4"/>
      <c r="BS173" s="79"/>
      <c r="BT173" s="3"/>
    </row>
    <row r="174" spans="1:72" ht="12.75" x14ac:dyDescent="0.2">
      <c r="A174" s="16"/>
      <c r="B174" s="73"/>
      <c r="C174" s="16"/>
      <c r="D174" s="16"/>
      <c r="J174" s="16"/>
      <c r="L174" s="3"/>
      <c r="M174" s="3"/>
      <c r="O174" s="74"/>
      <c r="T174" s="3"/>
      <c r="AX174" s="16"/>
      <c r="BC174" s="76"/>
      <c r="BH174" s="74"/>
      <c r="BM174" s="3"/>
      <c r="BN174" s="3"/>
      <c r="BO174" s="3"/>
      <c r="BP174" s="3"/>
      <c r="BQ174" s="3"/>
      <c r="BR174" s="4"/>
      <c r="BS174" s="79"/>
      <c r="BT174" s="3"/>
    </row>
    <row r="175" spans="1:72" ht="12.75" x14ac:dyDescent="0.2">
      <c r="A175" s="16"/>
      <c r="B175" s="73"/>
      <c r="C175" s="16"/>
      <c r="D175" s="16"/>
      <c r="J175" s="16"/>
      <c r="L175" s="3"/>
      <c r="M175" s="3"/>
      <c r="O175" s="74"/>
      <c r="T175" s="3"/>
      <c r="AX175" s="16"/>
      <c r="BC175" s="76"/>
      <c r="BH175" s="74"/>
      <c r="BM175" s="3"/>
      <c r="BN175" s="3"/>
      <c r="BO175" s="3"/>
      <c r="BP175" s="3"/>
      <c r="BQ175" s="3"/>
      <c r="BR175" s="4"/>
      <c r="BS175" s="79"/>
      <c r="BT175" s="3"/>
    </row>
    <row r="176" spans="1:72" ht="12.75" x14ac:dyDescent="0.2">
      <c r="A176" s="16"/>
      <c r="B176" s="73"/>
      <c r="C176" s="16"/>
      <c r="D176" s="16"/>
      <c r="J176" s="16"/>
      <c r="L176" s="3"/>
      <c r="M176" s="3"/>
      <c r="O176" s="74"/>
      <c r="T176" s="3"/>
      <c r="AX176" s="16"/>
      <c r="BC176" s="76"/>
      <c r="BH176" s="74"/>
      <c r="BM176" s="3"/>
      <c r="BN176" s="3"/>
      <c r="BO176" s="3"/>
      <c r="BP176" s="3"/>
      <c r="BQ176" s="3"/>
      <c r="BR176" s="4"/>
      <c r="BS176" s="79"/>
      <c r="BT176" s="3"/>
    </row>
    <row r="177" spans="1:72" ht="12.75" x14ac:dyDescent="0.2">
      <c r="A177" s="16"/>
      <c r="B177" s="73"/>
      <c r="C177" s="16"/>
      <c r="D177" s="16"/>
      <c r="J177" s="16"/>
      <c r="L177" s="3"/>
      <c r="M177" s="3"/>
      <c r="O177" s="74"/>
      <c r="T177" s="3"/>
      <c r="AX177" s="16"/>
      <c r="BC177" s="76"/>
      <c r="BH177" s="74"/>
      <c r="BM177" s="3"/>
      <c r="BN177" s="3"/>
      <c r="BO177" s="3"/>
      <c r="BP177" s="3"/>
      <c r="BQ177" s="3"/>
      <c r="BR177" s="4"/>
      <c r="BS177" s="79"/>
      <c r="BT177" s="3"/>
    </row>
    <row r="178" spans="1:72" ht="12.75" x14ac:dyDescent="0.2">
      <c r="A178" s="16"/>
      <c r="B178" s="73"/>
      <c r="C178" s="16"/>
      <c r="D178" s="16"/>
      <c r="J178" s="16"/>
      <c r="L178" s="3"/>
      <c r="M178" s="3"/>
      <c r="O178" s="74"/>
      <c r="T178" s="3"/>
      <c r="AX178" s="16"/>
      <c r="BC178" s="76"/>
      <c r="BH178" s="74"/>
      <c r="BM178" s="3"/>
      <c r="BN178" s="3"/>
      <c r="BO178" s="3"/>
      <c r="BP178" s="3"/>
      <c r="BQ178" s="3"/>
      <c r="BR178" s="4"/>
      <c r="BS178" s="79"/>
      <c r="BT178" s="3"/>
    </row>
    <row r="179" spans="1:72" ht="12.75" x14ac:dyDescent="0.2">
      <c r="A179" s="16"/>
      <c r="B179" s="73"/>
      <c r="C179" s="16"/>
      <c r="D179" s="16"/>
      <c r="J179" s="16"/>
      <c r="L179" s="3"/>
      <c r="M179" s="3"/>
      <c r="O179" s="74"/>
      <c r="T179" s="3"/>
      <c r="AX179" s="16"/>
      <c r="BC179" s="76"/>
      <c r="BH179" s="74"/>
      <c r="BM179" s="3"/>
      <c r="BN179" s="3"/>
      <c r="BO179" s="3"/>
      <c r="BP179" s="3"/>
      <c r="BQ179" s="3"/>
      <c r="BR179" s="4"/>
      <c r="BS179" s="79"/>
      <c r="BT179" s="3"/>
    </row>
    <row r="180" spans="1:72" ht="12.75" x14ac:dyDescent="0.2">
      <c r="A180" s="16"/>
      <c r="B180" s="73"/>
      <c r="C180" s="16"/>
      <c r="D180" s="16"/>
      <c r="J180" s="16"/>
      <c r="L180" s="3"/>
      <c r="M180" s="3"/>
      <c r="O180" s="74"/>
      <c r="T180" s="3"/>
      <c r="AX180" s="16"/>
      <c r="BC180" s="76"/>
      <c r="BH180" s="74"/>
      <c r="BM180" s="3"/>
      <c r="BN180" s="3"/>
      <c r="BO180" s="3"/>
      <c r="BP180" s="3"/>
      <c r="BQ180" s="3"/>
      <c r="BR180" s="4"/>
      <c r="BS180" s="79"/>
      <c r="BT180" s="3"/>
    </row>
    <row r="181" spans="1:72" ht="12.75" x14ac:dyDescent="0.2">
      <c r="A181" s="16"/>
      <c r="B181" s="73"/>
      <c r="C181" s="16"/>
      <c r="D181" s="16"/>
      <c r="J181" s="16"/>
      <c r="L181" s="3"/>
      <c r="M181" s="3"/>
      <c r="O181" s="74"/>
      <c r="T181" s="3"/>
      <c r="AX181" s="16"/>
      <c r="BC181" s="76"/>
      <c r="BH181" s="74"/>
      <c r="BM181" s="3"/>
      <c r="BN181" s="3"/>
      <c r="BO181" s="3"/>
      <c r="BP181" s="3"/>
      <c r="BQ181" s="3"/>
      <c r="BR181" s="4"/>
      <c r="BS181" s="79"/>
      <c r="BT181" s="3"/>
    </row>
    <row r="182" spans="1:72" ht="12.75" x14ac:dyDescent="0.2">
      <c r="A182" s="16"/>
      <c r="B182" s="73"/>
      <c r="C182" s="16"/>
      <c r="D182" s="16"/>
      <c r="J182" s="16"/>
      <c r="L182" s="3"/>
      <c r="M182" s="3"/>
      <c r="O182" s="74"/>
      <c r="T182" s="3"/>
      <c r="AX182" s="16"/>
      <c r="BC182" s="76"/>
      <c r="BH182" s="74"/>
      <c r="BM182" s="3"/>
      <c r="BN182" s="3"/>
      <c r="BO182" s="3"/>
      <c r="BP182" s="3"/>
      <c r="BQ182" s="3"/>
      <c r="BR182" s="4"/>
      <c r="BS182" s="79"/>
      <c r="BT182" s="3"/>
    </row>
    <row r="183" spans="1:72" ht="12.75" x14ac:dyDescent="0.2">
      <c r="A183" s="16"/>
      <c r="B183" s="73"/>
      <c r="C183" s="16"/>
      <c r="D183" s="16"/>
      <c r="J183" s="16"/>
      <c r="L183" s="3"/>
      <c r="M183" s="3"/>
      <c r="O183" s="74"/>
      <c r="T183" s="3"/>
      <c r="AX183" s="16"/>
      <c r="BC183" s="76"/>
      <c r="BH183" s="74"/>
      <c r="BM183" s="3"/>
      <c r="BN183" s="3"/>
      <c r="BO183" s="3"/>
      <c r="BP183" s="3"/>
      <c r="BQ183" s="3"/>
      <c r="BR183" s="4"/>
      <c r="BS183" s="79"/>
      <c r="BT183" s="3"/>
    </row>
    <row r="184" spans="1:72" ht="12.75" x14ac:dyDescent="0.2">
      <c r="A184" s="16"/>
      <c r="B184" s="73"/>
      <c r="C184" s="16"/>
      <c r="D184" s="16"/>
      <c r="J184" s="16"/>
      <c r="L184" s="3"/>
      <c r="M184" s="3"/>
      <c r="O184" s="74"/>
      <c r="T184" s="3"/>
      <c r="AX184" s="16"/>
      <c r="BC184" s="76"/>
      <c r="BH184" s="74"/>
      <c r="BM184" s="3"/>
      <c r="BN184" s="3"/>
      <c r="BO184" s="3"/>
      <c r="BP184" s="3"/>
      <c r="BQ184" s="3"/>
      <c r="BR184" s="4"/>
      <c r="BS184" s="79"/>
      <c r="BT184" s="3"/>
    </row>
    <row r="185" spans="1:72" ht="12.75" x14ac:dyDescent="0.2">
      <c r="A185" s="16"/>
      <c r="B185" s="73"/>
      <c r="C185" s="16"/>
      <c r="D185" s="16"/>
      <c r="J185" s="16"/>
      <c r="L185" s="3"/>
      <c r="M185" s="3"/>
      <c r="O185" s="74"/>
      <c r="T185" s="3"/>
      <c r="AX185" s="16"/>
      <c r="BC185" s="76"/>
      <c r="BH185" s="74"/>
      <c r="BM185" s="3"/>
      <c r="BN185" s="3"/>
      <c r="BO185" s="3"/>
      <c r="BP185" s="3"/>
      <c r="BQ185" s="3"/>
      <c r="BR185" s="4"/>
      <c r="BS185" s="79"/>
      <c r="BT185" s="3"/>
    </row>
    <row r="186" spans="1:72" ht="12.75" x14ac:dyDescent="0.2">
      <c r="A186" s="16"/>
      <c r="B186" s="73"/>
      <c r="C186" s="16"/>
      <c r="D186" s="16"/>
      <c r="J186" s="16"/>
      <c r="L186" s="3"/>
      <c r="M186" s="3"/>
      <c r="O186" s="74"/>
      <c r="T186" s="3"/>
      <c r="AX186" s="16"/>
      <c r="BC186" s="76"/>
      <c r="BH186" s="74"/>
      <c r="BM186" s="3"/>
      <c r="BN186" s="3"/>
      <c r="BO186" s="3"/>
      <c r="BP186" s="3"/>
      <c r="BQ186" s="3"/>
      <c r="BR186" s="4"/>
      <c r="BS186" s="79"/>
      <c r="BT186" s="3"/>
    </row>
    <row r="187" spans="1:72" ht="12.75" x14ac:dyDescent="0.2">
      <c r="A187" s="16"/>
      <c r="B187" s="73"/>
      <c r="C187" s="16"/>
      <c r="D187" s="16"/>
      <c r="J187" s="16"/>
      <c r="L187" s="3"/>
      <c r="M187" s="3"/>
      <c r="O187" s="74"/>
      <c r="T187" s="3"/>
      <c r="AX187" s="16"/>
      <c r="BC187" s="76"/>
      <c r="BH187" s="74"/>
      <c r="BM187" s="3"/>
      <c r="BN187" s="3"/>
      <c r="BO187" s="3"/>
      <c r="BP187" s="3"/>
      <c r="BQ187" s="3"/>
      <c r="BR187" s="4"/>
      <c r="BS187" s="79"/>
      <c r="BT187" s="3"/>
    </row>
    <row r="188" spans="1:72" ht="12.75" x14ac:dyDescent="0.2">
      <c r="A188" s="16"/>
      <c r="B188" s="73"/>
      <c r="C188" s="16"/>
      <c r="D188" s="16"/>
      <c r="J188" s="16"/>
      <c r="L188" s="3"/>
      <c r="M188" s="3"/>
      <c r="O188" s="74"/>
      <c r="T188" s="3"/>
      <c r="AX188" s="16"/>
      <c r="BC188" s="76"/>
      <c r="BH188" s="74"/>
      <c r="BM188" s="3"/>
      <c r="BN188" s="3"/>
      <c r="BO188" s="3"/>
      <c r="BP188" s="3"/>
      <c r="BQ188" s="3"/>
      <c r="BR188" s="4"/>
      <c r="BS188" s="79"/>
      <c r="BT188" s="3"/>
    </row>
    <row r="189" spans="1:72" ht="12.75" x14ac:dyDescent="0.2">
      <c r="A189" s="16"/>
      <c r="B189" s="73"/>
      <c r="C189" s="16"/>
      <c r="D189" s="16"/>
      <c r="J189" s="16"/>
      <c r="L189" s="3"/>
      <c r="M189" s="3"/>
      <c r="O189" s="74"/>
      <c r="T189" s="3"/>
      <c r="AX189" s="16"/>
      <c r="BC189" s="76"/>
      <c r="BH189" s="74"/>
      <c r="BM189" s="3"/>
      <c r="BN189" s="3"/>
      <c r="BO189" s="3"/>
      <c r="BP189" s="3"/>
      <c r="BQ189" s="3"/>
      <c r="BR189" s="4"/>
      <c r="BS189" s="79"/>
      <c r="BT189" s="3"/>
    </row>
    <row r="190" spans="1:72" ht="12.75" x14ac:dyDescent="0.2">
      <c r="A190" s="16"/>
      <c r="B190" s="73"/>
      <c r="C190" s="16"/>
      <c r="D190" s="16"/>
      <c r="J190" s="16"/>
      <c r="L190" s="3"/>
      <c r="M190" s="3"/>
      <c r="O190" s="74"/>
      <c r="T190" s="3"/>
      <c r="AX190" s="16"/>
      <c r="BC190" s="76"/>
      <c r="BH190" s="74"/>
      <c r="BM190" s="3"/>
      <c r="BN190" s="3"/>
      <c r="BO190" s="3"/>
      <c r="BP190" s="3"/>
      <c r="BQ190" s="3"/>
      <c r="BR190" s="4"/>
      <c r="BS190" s="79"/>
      <c r="BT190" s="3"/>
    </row>
    <row r="191" spans="1:72" ht="12.75" x14ac:dyDescent="0.2">
      <c r="A191" s="16"/>
      <c r="B191" s="73"/>
      <c r="C191" s="16"/>
      <c r="D191" s="16"/>
      <c r="J191" s="16"/>
      <c r="L191" s="3"/>
      <c r="M191" s="3"/>
      <c r="O191" s="74"/>
      <c r="T191" s="3"/>
      <c r="AX191" s="16"/>
      <c r="BC191" s="76"/>
      <c r="BH191" s="74"/>
      <c r="BM191" s="3"/>
      <c r="BN191" s="3"/>
      <c r="BO191" s="3"/>
      <c r="BP191" s="3"/>
      <c r="BQ191" s="3"/>
      <c r="BR191" s="4"/>
      <c r="BS191" s="79"/>
      <c r="BT191" s="3"/>
    </row>
    <row r="192" spans="1:72" ht="12.75" x14ac:dyDescent="0.2">
      <c r="A192" s="16"/>
      <c r="B192" s="73"/>
      <c r="C192" s="16"/>
      <c r="D192" s="16"/>
      <c r="J192" s="16"/>
      <c r="L192" s="3"/>
      <c r="M192" s="3"/>
      <c r="O192" s="74"/>
      <c r="T192" s="3"/>
      <c r="AX192" s="16"/>
      <c r="BC192" s="76"/>
      <c r="BH192" s="74"/>
      <c r="BM192" s="3"/>
      <c r="BN192" s="3"/>
      <c r="BO192" s="3"/>
      <c r="BP192" s="3"/>
      <c r="BQ192" s="3"/>
      <c r="BR192" s="4"/>
      <c r="BS192" s="79"/>
      <c r="BT192" s="3"/>
    </row>
    <row r="193" spans="1:72" ht="12.75" x14ac:dyDescent="0.2">
      <c r="A193" s="16"/>
      <c r="B193" s="73"/>
      <c r="C193" s="16"/>
      <c r="D193" s="16"/>
      <c r="J193" s="16"/>
      <c r="L193" s="3"/>
      <c r="M193" s="3"/>
      <c r="O193" s="74"/>
      <c r="T193" s="3"/>
      <c r="AX193" s="16"/>
      <c r="BC193" s="76"/>
      <c r="BH193" s="74"/>
      <c r="BM193" s="3"/>
      <c r="BN193" s="3"/>
      <c r="BO193" s="3"/>
      <c r="BP193" s="3"/>
      <c r="BQ193" s="3"/>
      <c r="BR193" s="4"/>
      <c r="BS193" s="79"/>
      <c r="BT193" s="3"/>
    </row>
    <row r="194" spans="1:72" ht="12.75" x14ac:dyDescent="0.2">
      <c r="A194" s="16"/>
      <c r="B194" s="73"/>
      <c r="C194" s="16"/>
      <c r="D194" s="16"/>
      <c r="J194" s="16"/>
      <c r="L194" s="3"/>
      <c r="M194" s="3"/>
      <c r="O194" s="74"/>
      <c r="T194" s="3"/>
      <c r="AX194" s="16"/>
      <c r="BC194" s="76"/>
      <c r="BH194" s="74"/>
      <c r="BM194" s="3"/>
      <c r="BN194" s="3"/>
      <c r="BO194" s="3"/>
      <c r="BP194" s="3"/>
      <c r="BQ194" s="3"/>
      <c r="BR194" s="4"/>
      <c r="BS194" s="79"/>
      <c r="BT194" s="3"/>
    </row>
    <row r="195" spans="1:72" ht="12.75" x14ac:dyDescent="0.2">
      <c r="A195" s="16"/>
      <c r="B195" s="73"/>
      <c r="C195" s="16"/>
      <c r="D195" s="16"/>
      <c r="J195" s="16"/>
      <c r="L195" s="3"/>
      <c r="M195" s="3"/>
      <c r="O195" s="74"/>
      <c r="T195" s="3"/>
      <c r="AX195" s="16"/>
      <c r="BC195" s="76"/>
      <c r="BH195" s="74"/>
      <c r="BM195" s="3"/>
      <c r="BN195" s="3"/>
      <c r="BO195" s="3"/>
      <c r="BP195" s="3"/>
      <c r="BQ195" s="3"/>
      <c r="BR195" s="4"/>
      <c r="BS195" s="79"/>
      <c r="BT195" s="3"/>
    </row>
    <row r="196" spans="1:72" ht="12.75" x14ac:dyDescent="0.2">
      <c r="A196" s="16"/>
      <c r="B196" s="73"/>
      <c r="C196" s="16"/>
      <c r="D196" s="16"/>
      <c r="J196" s="16"/>
      <c r="L196" s="3"/>
      <c r="M196" s="3"/>
      <c r="O196" s="74"/>
      <c r="T196" s="3"/>
      <c r="AX196" s="16"/>
      <c r="BC196" s="76"/>
      <c r="BH196" s="74"/>
      <c r="BM196" s="3"/>
      <c r="BN196" s="3"/>
      <c r="BO196" s="3"/>
      <c r="BP196" s="3"/>
      <c r="BQ196" s="3"/>
      <c r="BR196" s="4"/>
      <c r="BS196" s="79"/>
      <c r="BT196" s="3"/>
    </row>
    <row r="197" spans="1:72" ht="12.75" x14ac:dyDescent="0.2">
      <c r="A197" s="16"/>
      <c r="B197" s="73"/>
      <c r="C197" s="16"/>
      <c r="D197" s="16"/>
      <c r="J197" s="16"/>
      <c r="L197" s="3"/>
      <c r="M197" s="3"/>
      <c r="O197" s="74"/>
      <c r="T197" s="3"/>
      <c r="AX197" s="16"/>
      <c r="BC197" s="76"/>
      <c r="BH197" s="74"/>
      <c r="BM197" s="3"/>
      <c r="BN197" s="3"/>
      <c r="BO197" s="3"/>
      <c r="BP197" s="3"/>
      <c r="BQ197" s="3"/>
      <c r="BR197" s="4"/>
      <c r="BS197" s="79"/>
      <c r="BT197" s="3"/>
    </row>
    <row r="198" spans="1:72" ht="12.75" x14ac:dyDescent="0.2">
      <c r="A198" s="16"/>
      <c r="B198" s="73"/>
      <c r="C198" s="16"/>
      <c r="D198" s="16"/>
      <c r="J198" s="16"/>
      <c r="L198" s="3"/>
      <c r="M198" s="3"/>
      <c r="O198" s="74"/>
      <c r="T198" s="3"/>
      <c r="AX198" s="16"/>
      <c r="BC198" s="76"/>
      <c r="BH198" s="74"/>
      <c r="BM198" s="3"/>
      <c r="BN198" s="3"/>
      <c r="BO198" s="3"/>
      <c r="BP198" s="3"/>
      <c r="BQ198" s="3"/>
      <c r="BR198" s="4"/>
      <c r="BS198" s="79"/>
      <c r="BT198" s="3"/>
    </row>
    <row r="199" spans="1:72" ht="12.75" x14ac:dyDescent="0.2">
      <c r="A199" s="16"/>
      <c r="B199" s="73"/>
      <c r="C199" s="16"/>
      <c r="D199" s="16"/>
      <c r="J199" s="16"/>
      <c r="L199" s="3"/>
      <c r="M199" s="3"/>
      <c r="O199" s="74"/>
      <c r="T199" s="3"/>
      <c r="AX199" s="16"/>
      <c r="BC199" s="76"/>
      <c r="BH199" s="74"/>
      <c r="BM199" s="3"/>
      <c r="BN199" s="3"/>
      <c r="BO199" s="3"/>
      <c r="BP199" s="3"/>
      <c r="BQ199" s="3"/>
      <c r="BR199" s="4"/>
      <c r="BS199" s="79"/>
      <c r="BT199" s="3"/>
    </row>
    <row r="200" spans="1:72" ht="12.75" x14ac:dyDescent="0.2">
      <c r="A200" s="16"/>
      <c r="B200" s="73"/>
      <c r="C200" s="16"/>
      <c r="D200" s="16"/>
      <c r="J200" s="16"/>
      <c r="L200" s="3"/>
      <c r="M200" s="3"/>
      <c r="O200" s="74"/>
      <c r="T200" s="3"/>
      <c r="AX200" s="16"/>
      <c r="BC200" s="76"/>
      <c r="BH200" s="74"/>
      <c r="BM200" s="3"/>
      <c r="BN200" s="3"/>
      <c r="BO200" s="3"/>
      <c r="BP200" s="3"/>
      <c r="BQ200" s="3"/>
      <c r="BR200" s="4"/>
      <c r="BS200" s="79"/>
      <c r="BT200" s="3"/>
    </row>
    <row r="201" spans="1:72" ht="12.75" x14ac:dyDescent="0.2">
      <c r="A201" s="16"/>
      <c r="B201" s="73"/>
      <c r="C201" s="16"/>
      <c r="D201" s="16"/>
      <c r="J201" s="16"/>
      <c r="L201" s="3"/>
      <c r="M201" s="3"/>
      <c r="O201" s="74"/>
      <c r="T201" s="3"/>
      <c r="AX201" s="16"/>
      <c r="BC201" s="76"/>
      <c r="BH201" s="74"/>
      <c r="BM201" s="3"/>
      <c r="BN201" s="3"/>
      <c r="BO201" s="3"/>
      <c r="BP201" s="3"/>
      <c r="BQ201" s="3"/>
      <c r="BR201" s="4"/>
      <c r="BS201" s="79"/>
      <c r="BT201" s="3"/>
    </row>
    <row r="202" spans="1:72" ht="12.75" x14ac:dyDescent="0.2">
      <c r="A202" s="16"/>
      <c r="B202" s="73"/>
      <c r="C202" s="16"/>
      <c r="D202" s="16"/>
      <c r="J202" s="16"/>
      <c r="L202" s="3"/>
      <c r="M202" s="3"/>
      <c r="O202" s="74"/>
      <c r="T202" s="3"/>
      <c r="AX202" s="16"/>
      <c r="BC202" s="76"/>
      <c r="BH202" s="74"/>
      <c r="BM202" s="3"/>
      <c r="BN202" s="3"/>
      <c r="BO202" s="3"/>
      <c r="BP202" s="3"/>
      <c r="BQ202" s="3"/>
      <c r="BR202" s="4"/>
      <c r="BS202" s="79"/>
      <c r="BT202" s="3"/>
    </row>
    <row r="203" spans="1:72" ht="12.75" x14ac:dyDescent="0.2">
      <c r="A203" s="16"/>
      <c r="B203" s="73"/>
      <c r="C203" s="16"/>
      <c r="D203" s="16"/>
      <c r="J203" s="16"/>
      <c r="L203" s="3"/>
      <c r="M203" s="3"/>
      <c r="O203" s="74"/>
      <c r="T203" s="3"/>
      <c r="AX203" s="16"/>
      <c r="BC203" s="76"/>
      <c r="BH203" s="74"/>
      <c r="BM203" s="3"/>
      <c r="BN203" s="3"/>
      <c r="BO203" s="3"/>
      <c r="BP203" s="3"/>
      <c r="BQ203" s="3"/>
      <c r="BR203" s="4"/>
      <c r="BS203" s="79"/>
      <c r="BT203" s="3"/>
    </row>
    <row r="204" spans="1:72" ht="12.75" x14ac:dyDescent="0.2">
      <c r="A204" s="16"/>
      <c r="B204" s="73"/>
      <c r="C204" s="16"/>
      <c r="D204" s="16"/>
      <c r="J204" s="16"/>
      <c r="L204" s="3"/>
      <c r="M204" s="3"/>
      <c r="O204" s="74"/>
      <c r="T204" s="3"/>
      <c r="AX204" s="16"/>
      <c r="BC204" s="76"/>
      <c r="BH204" s="74"/>
      <c r="BM204" s="3"/>
      <c r="BN204" s="3"/>
      <c r="BO204" s="3"/>
      <c r="BP204" s="3"/>
      <c r="BQ204" s="3"/>
      <c r="BR204" s="4"/>
      <c r="BS204" s="79"/>
      <c r="BT204" s="3"/>
    </row>
    <row r="205" spans="1:72" ht="12.75" x14ac:dyDescent="0.2">
      <c r="A205" s="16"/>
      <c r="B205" s="73"/>
      <c r="C205" s="16"/>
      <c r="D205" s="16"/>
      <c r="J205" s="16"/>
      <c r="L205" s="3"/>
      <c r="M205" s="3"/>
      <c r="O205" s="74"/>
      <c r="T205" s="3"/>
      <c r="AX205" s="16"/>
      <c r="BC205" s="76"/>
      <c r="BH205" s="74"/>
      <c r="BM205" s="3"/>
      <c r="BN205" s="3"/>
      <c r="BO205" s="3"/>
      <c r="BP205" s="3"/>
      <c r="BQ205" s="3"/>
      <c r="BR205" s="4"/>
      <c r="BS205" s="79"/>
      <c r="BT205" s="3"/>
    </row>
    <row r="206" spans="1:72" ht="12.75" x14ac:dyDescent="0.2">
      <c r="A206" s="16"/>
      <c r="B206" s="73"/>
      <c r="C206" s="16"/>
      <c r="D206" s="16"/>
      <c r="J206" s="16"/>
      <c r="L206" s="3"/>
      <c r="M206" s="3"/>
      <c r="O206" s="74"/>
      <c r="T206" s="3"/>
      <c r="AX206" s="16"/>
      <c r="BC206" s="76"/>
      <c r="BH206" s="74"/>
      <c r="BM206" s="3"/>
      <c r="BN206" s="3"/>
      <c r="BO206" s="3"/>
      <c r="BP206" s="3"/>
      <c r="BQ206" s="3"/>
      <c r="BR206" s="4"/>
      <c r="BS206" s="79"/>
      <c r="BT206" s="3"/>
    </row>
    <row r="207" spans="1:72" ht="12.75" x14ac:dyDescent="0.2">
      <c r="A207" s="16"/>
      <c r="B207" s="73"/>
      <c r="C207" s="16"/>
      <c r="D207" s="16"/>
      <c r="J207" s="16"/>
      <c r="L207" s="3"/>
      <c r="M207" s="3"/>
      <c r="O207" s="74"/>
      <c r="T207" s="3"/>
      <c r="AX207" s="16"/>
      <c r="BC207" s="76"/>
      <c r="BH207" s="74"/>
      <c r="BM207" s="3"/>
      <c r="BN207" s="3"/>
      <c r="BO207" s="3"/>
      <c r="BP207" s="3"/>
      <c r="BQ207" s="3"/>
      <c r="BR207" s="4"/>
      <c r="BS207" s="79"/>
      <c r="BT207" s="3"/>
    </row>
    <row r="208" spans="1:72" ht="12.75" x14ac:dyDescent="0.2">
      <c r="A208" s="16"/>
      <c r="B208" s="73"/>
      <c r="C208" s="16"/>
      <c r="D208" s="16"/>
      <c r="J208" s="16"/>
      <c r="L208" s="3"/>
      <c r="M208" s="3"/>
      <c r="O208" s="74"/>
      <c r="T208" s="3"/>
      <c r="AX208" s="16"/>
      <c r="BC208" s="76"/>
      <c r="BH208" s="74"/>
      <c r="BM208" s="3"/>
      <c r="BN208" s="3"/>
      <c r="BO208" s="3"/>
      <c r="BP208" s="3"/>
      <c r="BQ208" s="3"/>
      <c r="BR208" s="4"/>
      <c r="BS208" s="79"/>
      <c r="BT208" s="3"/>
    </row>
    <row r="209" spans="1:72" ht="12.75" x14ac:dyDescent="0.2">
      <c r="A209" s="16"/>
      <c r="B209" s="73"/>
      <c r="C209" s="16"/>
      <c r="D209" s="16"/>
      <c r="J209" s="16"/>
      <c r="L209" s="3"/>
      <c r="M209" s="3"/>
      <c r="O209" s="74"/>
      <c r="T209" s="3"/>
      <c r="AX209" s="16"/>
      <c r="BC209" s="76"/>
      <c r="BH209" s="74"/>
      <c r="BM209" s="3"/>
      <c r="BN209" s="3"/>
      <c r="BO209" s="3"/>
      <c r="BP209" s="3"/>
      <c r="BQ209" s="3"/>
      <c r="BR209" s="4"/>
      <c r="BS209" s="79"/>
      <c r="BT209" s="3"/>
    </row>
    <row r="210" spans="1:72" ht="12.75" x14ac:dyDescent="0.2">
      <c r="A210" s="16"/>
      <c r="B210" s="73"/>
      <c r="C210" s="16"/>
      <c r="D210" s="16"/>
      <c r="J210" s="16"/>
      <c r="L210" s="3"/>
      <c r="M210" s="3"/>
      <c r="O210" s="74"/>
      <c r="T210" s="3"/>
      <c r="AX210" s="16"/>
      <c r="BC210" s="76"/>
      <c r="BH210" s="74"/>
      <c r="BM210" s="3"/>
      <c r="BN210" s="3"/>
      <c r="BO210" s="3"/>
      <c r="BP210" s="3"/>
      <c r="BQ210" s="3"/>
      <c r="BR210" s="4"/>
      <c r="BS210" s="79"/>
      <c r="BT210" s="3"/>
    </row>
    <row r="211" spans="1:72" ht="12.75" x14ac:dyDescent="0.2">
      <c r="A211" s="16"/>
      <c r="B211" s="73"/>
      <c r="C211" s="16"/>
      <c r="D211" s="16"/>
      <c r="J211" s="16"/>
      <c r="L211" s="3"/>
      <c r="M211" s="3"/>
      <c r="O211" s="74"/>
      <c r="T211" s="3"/>
      <c r="AX211" s="16"/>
      <c r="BC211" s="76"/>
      <c r="BH211" s="74"/>
      <c r="BM211" s="3"/>
      <c r="BN211" s="3"/>
      <c r="BO211" s="3"/>
      <c r="BP211" s="3"/>
      <c r="BQ211" s="3"/>
      <c r="BR211" s="4"/>
      <c r="BS211" s="79"/>
      <c r="BT211" s="3"/>
    </row>
    <row r="212" spans="1:72" ht="12.75" x14ac:dyDescent="0.2">
      <c r="A212" s="16"/>
      <c r="B212" s="73"/>
      <c r="C212" s="16"/>
      <c r="D212" s="16"/>
      <c r="J212" s="16"/>
      <c r="L212" s="3"/>
      <c r="M212" s="3"/>
      <c r="O212" s="74"/>
      <c r="T212" s="3"/>
      <c r="AX212" s="16"/>
      <c r="BC212" s="76"/>
      <c r="BH212" s="74"/>
      <c r="BM212" s="3"/>
      <c r="BN212" s="3"/>
      <c r="BO212" s="3"/>
      <c r="BP212" s="3"/>
      <c r="BQ212" s="3"/>
      <c r="BR212" s="4"/>
      <c r="BS212" s="79"/>
      <c r="BT212" s="3"/>
    </row>
    <row r="213" spans="1:72" ht="12.75" x14ac:dyDescent="0.2">
      <c r="A213" s="16"/>
      <c r="B213" s="73"/>
      <c r="C213" s="16"/>
      <c r="D213" s="16"/>
      <c r="J213" s="16"/>
      <c r="L213" s="3"/>
      <c r="M213" s="3"/>
      <c r="O213" s="74"/>
      <c r="T213" s="3"/>
      <c r="AX213" s="16"/>
      <c r="BC213" s="76"/>
      <c r="BH213" s="74"/>
      <c r="BM213" s="3"/>
      <c r="BN213" s="3"/>
      <c r="BO213" s="3"/>
      <c r="BP213" s="3"/>
      <c r="BQ213" s="3"/>
      <c r="BR213" s="4"/>
      <c r="BS213" s="79"/>
      <c r="BT213" s="3"/>
    </row>
    <row r="214" spans="1:72" ht="12.75" x14ac:dyDescent="0.2">
      <c r="A214" s="16"/>
      <c r="B214" s="73"/>
      <c r="C214" s="16"/>
      <c r="D214" s="16"/>
      <c r="J214" s="16"/>
      <c r="L214" s="3"/>
      <c r="M214" s="3"/>
      <c r="O214" s="74"/>
      <c r="T214" s="3"/>
      <c r="AX214" s="16"/>
      <c r="BC214" s="76"/>
      <c r="BH214" s="74"/>
      <c r="BM214" s="3"/>
      <c r="BN214" s="3"/>
      <c r="BO214" s="3"/>
      <c r="BP214" s="3"/>
      <c r="BQ214" s="3"/>
      <c r="BR214" s="4"/>
      <c r="BS214" s="79"/>
      <c r="BT214" s="3"/>
    </row>
    <row r="215" spans="1:72" ht="12.75" x14ac:dyDescent="0.2">
      <c r="A215" s="16"/>
      <c r="B215" s="73"/>
      <c r="C215" s="16"/>
      <c r="D215" s="16"/>
      <c r="J215" s="16"/>
      <c r="L215" s="3"/>
      <c r="M215" s="3"/>
      <c r="O215" s="74"/>
      <c r="T215" s="3"/>
      <c r="AX215" s="16"/>
      <c r="BC215" s="76"/>
      <c r="BH215" s="74"/>
      <c r="BM215" s="3"/>
      <c r="BN215" s="3"/>
      <c r="BO215" s="3"/>
      <c r="BP215" s="3"/>
      <c r="BQ215" s="3"/>
      <c r="BR215" s="4"/>
      <c r="BS215" s="79"/>
      <c r="BT215" s="3"/>
    </row>
    <row r="216" spans="1:72" ht="12.75" x14ac:dyDescent="0.2">
      <c r="A216" s="16"/>
      <c r="B216" s="73"/>
      <c r="C216" s="16"/>
      <c r="D216" s="16"/>
      <c r="J216" s="16"/>
      <c r="L216" s="3"/>
      <c r="M216" s="3"/>
      <c r="O216" s="74"/>
      <c r="T216" s="3"/>
      <c r="AX216" s="16"/>
      <c r="BC216" s="76"/>
      <c r="BH216" s="74"/>
      <c r="BM216" s="3"/>
      <c r="BN216" s="3"/>
      <c r="BO216" s="3"/>
      <c r="BP216" s="3"/>
      <c r="BQ216" s="3"/>
      <c r="BR216" s="4"/>
      <c r="BS216" s="79"/>
      <c r="BT216" s="3"/>
    </row>
    <row r="217" spans="1:72" ht="12.75" x14ac:dyDescent="0.2">
      <c r="A217" s="16"/>
      <c r="B217" s="73"/>
      <c r="C217" s="16"/>
      <c r="D217" s="16"/>
      <c r="J217" s="16"/>
      <c r="L217" s="3"/>
      <c r="M217" s="3"/>
      <c r="O217" s="74"/>
      <c r="T217" s="3"/>
      <c r="AX217" s="16"/>
      <c r="BC217" s="76"/>
      <c r="BH217" s="74"/>
      <c r="BM217" s="3"/>
      <c r="BN217" s="3"/>
      <c r="BO217" s="3"/>
      <c r="BP217" s="3"/>
      <c r="BQ217" s="3"/>
      <c r="BR217" s="4"/>
      <c r="BS217" s="79"/>
      <c r="BT217" s="3"/>
    </row>
    <row r="218" spans="1:72" ht="12.75" x14ac:dyDescent="0.2">
      <c r="A218" s="16"/>
      <c r="B218" s="73"/>
      <c r="C218" s="16"/>
      <c r="D218" s="16"/>
      <c r="J218" s="16"/>
      <c r="L218" s="3"/>
      <c r="M218" s="3"/>
      <c r="O218" s="74"/>
      <c r="T218" s="3"/>
      <c r="AX218" s="16"/>
      <c r="BC218" s="76"/>
      <c r="BH218" s="74"/>
      <c r="BM218" s="3"/>
      <c r="BN218" s="3"/>
      <c r="BO218" s="3"/>
      <c r="BP218" s="3"/>
      <c r="BQ218" s="3"/>
      <c r="BR218" s="4"/>
      <c r="BS218" s="79"/>
      <c r="BT218" s="3"/>
    </row>
    <row r="219" spans="1:72" ht="12.75" x14ac:dyDescent="0.2">
      <c r="A219" s="16"/>
      <c r="B219" s="73"/>
      <c r="C219" s="16"/>
      <c r="D219" s="16"/>
      <c r="J219" s="16"/>
      <c r="L219" s="3"/>
      <c r="M219" s="3"/>
      <c r="O219" s="74"/>
      <c r="T219" s="3"/>
      <c r="AX219" s="16"/>
      <c r="BC219" s="76"/>
      <c r="BH219" s="74"/>
      <c r="BM219" s="3"/>
      <c r="BN219" s="3"/>
      <c r="BO219" s="3"/>
      <c r="BP219" s="3"/>
      <c r="BQ219" s="3"/>
      <c r="BR219" s="4"/>
      <c r="BS219" s="79"/>
      <c r="BT219" s="3"/>
    </row>
    <row r="220" spans="1:72" ht="12.75" x14ac:dyDescent="0.2">
      <c r="A220" s="16"/>
      <c r="B220" s="73"/>
      <c r="C220" s="16"/>
      <c r="D220" s="16"/>
      <c r="J220" s="16"/>
      <c r="L220" s="3"/>
      <c r="M220" s="3"/>
      <c r="O220" s="74"/>
      <c r="T220" s="3"/>
      <c r="AX220" s="16"/>
      <c r="BC220" s="76"/>
      <c r="BH220" s="74"/>
      <c r="BM220" s="3"/>
      <c r="BN220" s="3"/>
      <c r="BO220" s="3"/>
      <c r="BP220" s="3"/>
      <c r="BQ220" s="3"/>
      <c r="BR220" s="4"/>
      <c r="BS220" s="79"/>
      <c r="BT220" s="3"/>
    </row>
    <row r="221" spans="1:72" ht="12.75" x14ac:dyDescent="0.2">
      <c r="A221" s="16"/>
      <c r="B221" s="73"/>
      <c r="C221" s="16"/>
      <c r="D221" s="16"/>
      <c r="J221" s="16"/>
      <c r="L221" s="3"/>
      <c r="M221" s="3"/>
      <c r="O221" s="74"/>
      <c r="T221" s="3"/>
      <c r="AX221" s="16"/>
      <c r="BC221" s="76"/>
      <c r="BH221" s="74"/>
      <c r="BM221" s="3"/>
      <c r="BN221" s="3"/>
      <c r="BO221" s="3"/>
      <c r="BP221" s="3"/>
      <c r="BQ221" s="3"/>
      <c r="BR221" s="4"/>
      <c r="BS221" s="79"/>
      <c r="BT221" s="3"/>
    </row>
    <row r="222" spans="1:72" ht="12.75" x14ac:dyDescent="0.2">
      <c r="A222" s="16"/>
      <c r="B222" s="73"/>
      <c r="C222" s="16"/>
      <c r="D222" s="16"/>
      <c r="J222" s="16"/>
      <c r="L222" s="3"/>
      <c r="M222" s="3"/>
      <c r="O222" s="74"/>
      <c r="T222" s="3"/>
      <c r="AX222" s="16"/>
      <c r="BC222" s="76"/>
      <c r="BH222" s="74"/>
      <c r="BM222" s="3"/>
      <c r="BN222" s="3"/>
      <c r="BO222" s="3"/>
      <c r="BP222" s="3"/>
      <c r="BQ222" s="3"/>
      <c r="BR222" s="4"/>
      <c r="BS222" s="79"/>
      <c r="BT222" s="3"/>
    </row>
    <row r="223" spans="1:72" ht="12.75" x14ac:dyDescent="0.2">
      <c r="A223" s="16"/>
      <c r="B223" s="73"/>
      <c r="C223" s="16"/>
      <c r="D223" s="16"/>
      <c r="J223" s="16"/>
      <c r="L223" s="3"/>
      <c r="M223" s="3"/>
      <c r="O223" s="74"/>
      <c r="T223" s="3"/>
      <c r="AX223" s="16"/>
      <c r="BC223" s="76"/>
      <c r="BH223" s="74"/>
      <c r="BM223" s="3"/>
      <c r="BN223" s="3"/>
      <c r="BO223" s="3"/>
      <c r="BP223" s="3"/>
      <c r="BQ223" s="3"/>
      <c r="BR223" s="4"/>
      <c r="BS223" s="79"/>
      <c r="BT223" s="3"/>
    </row>
    <row r="224" spans="1:72" ht="12.75" x14ac:dyDescent="0.2">
      <c r="A224" s="16"/>
      <c r="B224" s="73"/>
      <c r="C224" s="16"/>
      <c r="D224" s="16"/>
      <c r="J224" s="16"/>
      <c r="L224" s="3"/>
      <c r="M224" s="3"/>
      <c r="O224" s="74"/>
      <c r="T224" s="3"/>
      <c r="AX224" s="16"/>
      <c r="BC224" s="76"/>
      <c r="BH224" s="74"/>
      <c r="BM224" s="3"/>
      <c r="BN224" s="3"/>
      <c r="BO224" s="3"/>
      <c r="BP224" s="3"/>
      <c r="BQ224" s="3"/>
      <c r="BR224" s="4"/>
      <c r="BS224" s="79"/>
      <c r="BT224" s="3"/>
    </row>
    <row r="225" spans="1:72" ht="12.75" x14ac:dyDescent="0.2">
      <c r="A225" s="16"/>
      <c r="B225" s="73"/>
      <c r="C225" s="16"/>
      <c r="D225" s="16"/>
      <c r="J225" s="16"/>
      <c r="L225" s="3"/>
      <c r="M225" s="3"/>
      <c r="O225" s="74"/>
      <c r="T225" s="3"/>
      <c r="AX225" s="16"/>
      <c r="BC225" s="76"/>
      <c r="BH225" s="74"/>
      <c r="BM225" s="3"/>
      <c r="BN225" s="3"/>
      <c r="BO225" s="3"/>
      <c r="BP225" s="3"/>
      <c r="BQ225" s="3"/>
      <c r="BR225" s="4"/>
      <c r="BS225" s="79"/>
      <c r="BT225" s="3"/>
    </row>
    <row r="226" spans="1:72" ht="12.75" x14ac:dyDescent="0.2">
      <c r="A226" s="16"/>
      <c r="B226" s="73"/>
      <c r="C226" s="16"/>
      <c r="D226" s="16"/>
      <c r="J226" s="16"/>
      <c r="L226" s="3"/>
      <c r="M226" s="3"/>
      <c r="O226" s="74"/>
      <c r="T226" s="3"/>
      <c r="AX226" s="16"/>
      <c r="BC226" s="76"/>
      <c r="BH226" s="74"/>
      <c r="BM226" s="3"/>
      <c r="BN226" s="3"/>
      <c r="BO226" s="3"/>
      <c r="BP226" s="3"/>
      <c r="BQ226" s="3"/>
      <c r="BR226" s="4"/>
      <c r="BS226" s="79"/>
      <c r="BT226" s="3"/>
    </row>
    <row r="227" spans="1:72" ht="12.75" x14ac:dyDescent="0.2">
      <c r="A227" s="16"/>
      <c r="B227" s="73"/>
      <c r="C227" s="16"/>
      <c r="D227" s="16"/>
      <c r="J227" s="16"/>
      <c r="L227" s="3"/>
      <c r="M227" s="3"/>
      <c r="O227" s="74"/>
      <c r="T227" s="3"/>
      <c r="AX227" s="16"/>
      <c r="BC227" s="76"/>
      <c r="BH227" s="74"/>
      <c r="BM227" s="3"/>
      <c r="BN227" s="3"/>
      <c r="BO227" s="3"/>
      <c r="BP227" s="3"/>
      <c r="BQ227" s="3"/>
      <c r="BR227" s="4"/>
      <c r="BS227" s="79"/>
      <c r="BT227" s="3"/>
    </row>
    <row r="228" spans="1:72" ht="12.75" x14ac:dyDescent="0.2">
      <c r="A228" s="16"/>
      <c r="B228" s="73"/>
      <c r="C228" s="16"/>
      <c r="D228" s="16"/>
      <c r="J228" s="16"/>
      <c r="L228" s="3"/>
      <c r="M228" s="3"/>
      <c r="O228" s="74"/>
      <c r="T228" s="3"/>
      <c r="AX228" s="16"/>
      <c r="BC228" s="76"/>
      <c r="BH228" s="74"/>
      <c r="BM228" s="3"/>
      <c r="BN228" s="3"/>
      <c r="BO228" s="3"/>
      <c r="BP228" s="3"/>
      <c r="BQ228" s="3"/>
      <c r="BR228" s="4"/>
      <c r="BS228" s="79"/>
      <c r="BT228" s="3"/>
    </row>
    <row r="229" spans="1:72" ht="12.75" x14ac:dyDescent="0.2">
      <c r="A229" s="16"/>
      <c r="B229" s="73"/>
      <c r="C229" s="16"/>
      <c r="D229" s="16"/>
      <c r="J229" s="16"/>
      <c r="L229" s="3"/>
      <c r="M229" s="3"/>
      <c r="O229" s="74"/>
      <c r="T229" s="3"/>
      <c r="AX229" s="16"/>
      <c r="BC229" s="76"/>
      <c r="BH229" s="74"/>
      <c r="BM229" s="3"/>
      <c r="BN229" s="3"/>
      <c r="BO229" s="3"/>
      <c r="BP229" s="3"/>
      <c r="BQ229" s="3"/>
      <c r="BR229" s="4"/>
      <c r="BS229" s="79"/>
      <c r="BT229" s="3"/>
    </row>
    <row r="230" spans="1:72" ht="12.75" x14ac:dyDescent="0.2">
      <c r="A230" s="16"/>
      <c r="B230" s="73"/>
      <c r="C230" s="16"/>
      <c r="D230" s="16"/>
      <c r="J230" s="16"/>
      <c r="L230" s="3"/>
      <c r="M230" s="3"/>
      <c r="O230" s="74"/>
      <c r="T230" s="3"/>
      <c r="AX230" s="16"/>
      <c r="BC230" s="76"/>
      <c r="BH230" s="74"/>
      <c r="BM230" s="3"/>
      <c r="BN230" s="3"/>
      <c r="BO230" s="3"/>
      <c r="BP230" s="3"/>
      <c r="BQ230" s="3"/>
      <c r="BR230" s="4"/>
      <c r="BS230" s="79"/>
      <c r="BT230" s="3"/>
    </row>
    <row r="231" spans="1:72" ht="12.75" x14ac:dyDescent="0.2">
      <c r="A231" s="16"/>
      <c r="B231" s="73"/>
      <c r="C231" s="16"/>
      <c r="D231" s="16"/>
      <c r="J231" s="16"/>
      <c r="L231" s="3"/>
      <c r="M231" s="3"/>
      <c r="O231" s="74"/>
      <c r="T231" s="3"/>
      <c r="AX231" s="16"/>
      <c r="BC231" s="76"/>
      <c r="BH231" s="74"/>
      <c r="BM231" s="3"/>
      <c r="BN231" s="3"/>
      <c r="BO231" s="3"/>
      <c r="BP231" s="3"/>
      <c r="BQ231" s="3"/>
      <c r="BR231" s="4"/>
      <c r="BS231" s="79"/>
      <c r="BT231" s="3"/>
    </row>
    <row r="232" spans="1:72" ht="12.75" x14ac:dyDescent="0.2">
      <c r="A232" s="16"/>
      <c r="B232" s="73"/>
      <c r="C232" s="16"/>
      <c r="D232" s="16"/>
      <c r="J232" s="16"/>
      <c r="L232" s="3"/>
      <c r="M232" s="3"/>
      <c r="O232" s="74"/>
      <c r="T232" s="3"/>
      <c r="AX232" s="16"/>
      <c r="BC232" s="76"/>
      <c r="BH232" s="74"/>
      <c r="BM232" s="3"/>
      <c r="BN232" s="3"/>
      <c r="BO232" s="3"/>
      <c r="BP232" s="3"/>
      <c r="BQ232" s="3"/>
      <c r="BR232" s="4"/>
      <c r="BS232" s="79"/>
      <c r="BT232" s="3"/>
    </row>
    <row r="233" spans="1:72" ht="12.75" x14ac:dyDescent="0.2">
      <c r="A233" s="16"/>
      <c r="B233" s="73"/>
      <c r="C233" s="16"/>
      <c r="D233" s="16"/>
      <c r="J233" s="16"/>
      <c r="L233" s="3"/>
      <c r="M233" s="3"/>
      <c r="O233" s="74"/>
      <c r="T233" s="3"/>
      <c r="AX233" s="16"/>
      <c r="BC233" s="76"/>
      <c r="BH233" s="74"/>
      <c r="BM233" s="3"/>
      <c r="BN233" s="3"/>
      <c r="BO233" s="3"/>
      <c r="BP233" s="3"/>
      <c r="BQ233" s="3"/>
      <c r="BR233" s="4"/>
      <c r="BS233" s="79"/>
      <c r="BT233" s="3"/>
    </row>
    <row r="234" spans="1:72" ht="12.75" x14ac:dyDescent="0.2">
      <c r="A234" s="16"/>
      <c r="B234" s="73"/>
      <c r="C234" s="16"/>
      <c r="D234" s="16"/>
      <c r="J234" s="16"/>
      <c r="L234" s="3"/>
      <c r="M234" s="3"/>
      <c r="O234" s="74"/>
      <c r="T234" s="3"/>
      <c r="AX234" s="16"/>
      <c r="BC234" s="76"/>
      <c r="BH234" s="74"/>
      <c r="BM234" s="3"/>
      <c r="BN234" s="3"/>
      <c r="BO234" s="3"/>
      <c r="BP234" s="3"/>
      <c r="BQ234" s="3"/>
      <c r="BR234" s="4"/>
      <c r="BS234" s="79"/>
      <c r="BT234" s="3"/>
    </row>
    <row r="235" spans="1:72" ht="12.75" x14ac:dyDescent="0.2">
      <c r="A235" s="16"/>
      <c r="B235" s="73"/>
      <c r="C235" s="16"/>
      <c r="D235" s="16"/>
      <c r="J235" s="16"/>
      <c r="L235" s="3"/>
      <c r="M235" s="3"/>
      <c r="O235" s="74"/>
      <c r="T235" s="3"/>
      <c r="AX235" s="16"/>
      <c r="BC235" s="76"/>
      <c r="BH235" s="74"/>
      <c r="BM235" s="3"/>
      <c r="BN235" s="3"/>
      <c r="BO235" s="3"/>
      <c r="BP235" s="3"/>
      <c r="BQ235" s="3"/>
      <c r="BR235" s="4"/>
      <c r="BS235" s="79"/>
      <c r="BT235" s="3"/>
    </row>
    <row r="236" spans="1:72" ht="12.75" x14ac:dyDescent="0.2">
      <c r="A236" s="16"/>
      <c r="B236" s="73"/>
      <c r="C236" s="16"/>
      <c r="D236" s="16"/>
      <c r="J236" s="16"/>
      <c r="L236" s="3"/>
      <c r="M236" s="3"/>
      <c r="O236" s="74"/>
      <c r="T236" s="3"/>
      <c r="AX236" s="16"/>
      <c r="BC236" s="76"/>
      <c r="BH236" s="74"/>
      <c r="BM236" s="3"/>
      <c r="BN236" s="3"/>
      <c r="BO236" s="3"/>
      <c r="BP236" s="3"/>
      <c r="BQ236" s="3"/>
      <c r="BR236" s="4"/>
      <c r="BS236" s="79"/>
      <c r="BT236" s="3"/>
    </row>
    <row r="237" spans="1:72" ht="12.75" x14ac:dyDescent="0.2">
      <c r="A237" s="16"/>
      <c r="B237" s="73"/>
      <c r="C237" s="16"/>
      <c r="D237" s="16"/>
      <c r="J237" s="16"/>
      <c r="L237" s="3"/>
      <c r="M237" s="3"/>
      <c r="O237" s="74"/>
      <c r="T237" s="3"/>
      <c r="AX237" s="16"/>
      <c r="BC237" s="76"/>
      <c r="BH237" s="74"/>
      <c r="BM237" s="3"/>
      <c r="BN237" s="3"/>
      <c r="BO237" s="3"/>
      <c r="BP237" s="3"/>
      <c r="BQ237" s="3"/>
      <c r="BR237" s="4"/>
      <c r="BS237" s="79"/>
      <c r="BT237" s="3"/>
    </row>
    <row r="238" spans="1:72" ht="12.75" x14ac:dyDescent="0.2">
      <c r="A238" s="16"/>
      <c r="B238" s="73"/>
      <c r="C238" s="16"/>
      <c r="D238" s="16"/>
      <c r="J238" s="16"/>
      <c r="L238" s="3"/>
      <c r="M238" s="3"/>
      <c r="O238" s="74"/>
      <c r="T238" s="3"/>
      <c r="AX238" s="16"/>
      <c r="BC238" s="76"/>
      <c r="BH238" s="74"/>
      <c r="BM238" s="3"/>
      <c r="BN238" s="3"/>
      <c r="BO238" s="3"/>
      <c r="BP238" s="3"/>
      <c r="BQ238" s="3"/>
      <c r="BR238" s="4"/>
      <c r="BS238" s="79"/>
      <c r="BT238" s="3"/>
    </row>
    <row r="239" spans="1:72" ht="12.75" x14ac:dyDescent="0.2">
      <c r="A239" s="16"/>
      <c r="B239" s="73"/>
      <c r="C239" s="16"/>
      <c r="D239" s="16"/>
      <c r="J239" s="16"/>
      <c r="L239" s="3"/>
      <c r="M239" s="3"/>
      <c r="O239" s="74"/>
      <c r="T239" s="3"/>
      <c r="AX239" s="16"/>
      <c r="BC239" s="76"/>
      <c r="BH239" s="74"/>
      <c r="BM239" s="3"/>
      <c r="BN239" s="3"/>
      <c r="BO239" s="3"/>
      <c r="BP239" s="3"/>
      <c r="BQ239" s="3"/>
      <c r="BR239" s="4"/>
      <c r="BS239" s="79"/>
      <c r="BT239" s="3"/>
    </row>
    <row r="240" spans="1:72" ht="12.75" x14ac:dyDescent="0.2">
      <c r="A240" s="16"/>
      <c r="B240" s="73"/>
      <c r="C240" s="16"/>
      <c r="D240" s="16"/>
      <c r="J240" s="16"/>
      <c r="L240" s="3"/>
      <c r="M240" s="3"/>
      <c r="O240" s="74"/>
      <c r="T240" s="3"/>
      <c r="AX240" s="16"/>
      <c r="BC240" s="76"/>
      <c r="BH240" s="74"/>
      <c r="BM240" s="3"/>
      <c r="BN240" s="3"/>
      <c r="BO240" s="3"/>
      <c r="BP240" s="3"/>
      <c r="BQ240" s="3"/>
      <c r="BR240" s="4"/>
      <c r="BS240" s="79"/>
      <c r="BT240" s="3"/>
    </row>
    <row r="241" spans="1:72" ht="12.75" x14ac:dyDescent="0.2">
      <c r="A241" s="16"/>
      <c r="B241" s="73"/>
      <c r="C241" s="16"/>
      <c r="D241" s="16"/>
      <c r="J241" s="16"/>
      <c r="L241" s="3"/>
      <c r="M241" s="3"/>
      <c r="O241" s="74"/>
      <c r="T241" s="3"/>
      <c r="AX241" s="16"/>
      <c r="BC241" s="76"/>
      <c r="BH241" s="74"/>
      <c r="BM241" s="3"/>
      <c r="BN241" s="3"/>
      <c r="BO241" s="3"/>
      <c r="BP241" s="3"/>
      <c r="BQ241" s="3"/>
      <c r="BR241" s="4"/>
      <c r="BS241" s="79"/>
      <c r="BT241" s="3"/>
    </row>
    <row r="242" spans="1:72" ht="12.75" x14ac:dyDescent="0.2">
      <c r="A242" s="16"/>
      <c r="B242" s="73"/>
      <c r="C242" s="16"/>
      <c r="D242" s="16"/>
      <c r="J242" s="16"/>
      <c r="L242" s="3"/>
      <c r="M242" s="3"/>
      <c r="O242" s="74"/>
      <c r="T242" s="3"/>
      <c r="AX242" s="16"/>
      <c r="BC242" s="76"/>
      <c r="BH242" s="74"/>
      <c r="BM242" s="3"/>
      <c r="BN242" s="3"/>
      <c r="BO242" s="3"/>
      <c r="BP242" s="3"/>
      <c r="BQ242" s="3"/>
      <c r="BR242" s="4"/>
      <c r="BS242" s="79"/>
      <c r="BT242" s="3"/>
    </row>
    <row r="243" spans="1:72" ht="12.75" x14ac:dyDescent="0.2">
      <c r="A243" s="16"/>
      <c r="B243" s="73"/>
      <c r="C243" s="16"/>
      <c r="D243" s="16"/>
      <c r="J243" s="16"/>
      <c r="L243" s="3"/>
      <c r="M243" s="3"/>
      <c r="O243" s="74"/>
      <c r="T243" s="3"/>
      <c r="AX243" s="16"/>
      <c r="BC243" s="76"/>
      <c r="BH243" s="74"/>
      <c r="BM243" s="3"/>
      <c r="BN243" s="3"/>
      <c r="BO243" s="3"/>
      <c r="BP243" s="3"/>
      <c r="BQ243" s="3"/>
      <c r="BR243" s="4"/>
      <c r="BS243" s="79"/>
      <c r="BT243" s="3"/>
    </row>
    <row r="244" spans="1:72" ht="12.75" x14ac:dyDescent="0.2">
      <c r="A244" s="16"/>
      <c r="B244" s="73"/>
      <c r="C244" s="16"/>
      <c r="D244" s="16"/>
      <c r="J244" s="16"/>
      <c r="L244" s="3"/>
      <c r="M244" s="3"/>
      <c r="O244" s="74"/>
      <c r="T244" s="3"/>
      <c r="AX244" s="16"/>
      <c r="BC244" s="76"/>
      <c r="BH244" s="74"/>
      <c r="BM244" s="3"/>
      <c r="BN244" s="3"/>
      <c r="BO244" s="3"/>
      <c r="BP244" s="3"/>
      <c r="BQ244" s="3"/>
      <c r="BR244" s="4"/>
      <c r="BS244" s="79"/>
      <c r="BT244" s="3"/>
    </row>
    <row r="245" spans="1:72" ht="12.75" x14ac:dyDescent="0.2">
      <c r="A245" s="16"/>
      <c r="B245" s="73"/>
      <c r="C245" s="16"/>
      <c r="D245" s="16"/>
      <c r="J245" s="16"/>
      <c r="L245" s="3"/>
      <c r="M245" s="3"/>
      <c r="O245" s="74"/>
      <c r="T245" s="3"/>
      <c r="AX245" s="16"/>
      <c r="BC245" s="76"/>
      <c r="BH245" s="74"/>
      <c r="BM245" s="3"/>
      <c r="BN245" s="3"/>
      <c r="BO245" s="3"/>
      <c r="BP245" s="3"/>
      <c r="BQ245" s="3"/>
      <c r="BR245" s="4"/>
      <c r="BS245" s="79"/>
      <c r="BT245" s="3"/>
    </row>
    <row r="246" spans="1:72" ht="12.75" x14ac:dyDescent="0.2">
      <c r="A246" s="16"/>
      <c r="B246" s="73"/>
      <c r="C246" s="16"/>
      <c r="D246" s="16"/>
      <c r="J246" s="16"/>
      <c r="L246" s="3"/>
      <c r="M246" s="3"/>
      <c r="O246" s="74"/>
      <c r="T246" s="3"/>
      <c r="AX246" s="16"/>
      <c r="BC246" s="76"/>
      <c r="BH246" s="74"/>
      <c r="BM246" s="3"/>
      <c r="BN246" s="3"/>
      <c r="BO246" s="3"/>
      <c r="BP246" s="3"/>
      <c r="BQ246" s="3"/>
      <c r="BR246" s="4"/>
      <c r="BS246" s="79"/>
      <c r="BT246" s="3"/>
    </row>
    <row r="247" spans="1:72" ht="12.75" x14ac:dyDescent="0.2">
      <c r="A247" s="16"/>
      <c r="B247" s="73"/>
      <c r="C247" s="16"/>
      <c r="D247" s="16"/>
      <c r="J247" s="16"/>
      <c r="L247" s="3"/>
      <c r="M247" s="3"/>
      <c r="O247" s="74"/>
      <c r="T247" s="3"/>
      <c r="AX247" s="16"/>
      <c r="BC247" s="76"/>
      <c r="BH247" s="74"/>
      <c r="BM247" s="3"/>
      <c r="BN247" s="3"/>
      <c r="BO247" s="3"/>
      <c r="BP247" s="3"/>
      <c r="BQ247" s="3"/>
      <c r="BR247" s="4"/>
      <c r="BS247" s="79"/>
      <c r="BT247" s="3"/>
    </row>
    <row r="248" spans="1:72" ht="12.75" x14ac:dyDescent="0.2">
      <c r="A248" s="16"/>
      <c r="B248" s="73"/>
      <c r="C248" s="16"/>
      <c r="D248" s="16"/>
      <c r="J248" s="16"/>
      <c r="L248" s="3"/>
      <c r="M248" s="3"/>
      <c r="O248" s="74"/>
      <c r="T248" s="3"/>
      <c r="AX248" s="16"/>
      <c r="BC248" s="76"/>
      <c r="BH248" s="74"/>
      <c r="BM248" s="3"/>
      <c r="BN248" s="3"/>
      <c r="BO248" s="3"/>
      <c r="BP248" s="3"/>
      <c r="BQ248" s="3"/>
      <c r="BR248" s="4"/>
      <c r="BS248" s="79"/>
      <c r="BT248" s="3"/>
    </row>
    <row r="249" spans="1:72" ht="12.75" x14ac:dyDescent="0.2">
      <c r="A249" s="16"/>
      <c r="B249" s="73"/>
      <c r="C249" s="16"/>
      <c r="D249" s="16"/>
      <c r="J249" s="16"/>
      <c r="L249" s="3"/>
      <c r="M249" s="3"/>
      <c r="O249" s="74"/>
      <c r="T249" s="3"/>
      <c r="AX249" s="16"/>
      <c r="BC249" s="76"/>
      <c r="BH249" s="74"/>
      <c r="BM249" s="3"/>
      <c r="BN249" s="3"/>
      <c r="BO249" s="3"/>
      <c r="BP249" s="3"/>
      <c r="BQ249" s="3"/>
      <c r="BR249" s="4"/>
      <c r="BS249" s="79"/>
      <c r="BT249" s="3"/>
    </row>
    <row r="250" spans="1:72" ht="12.75" x14ac:dyDescent="0.2">
      <c r="A250" s="16"/>
      <c r="B250" s="73"/>
      <c r="C250" s="16"/>
      <c r="D250" s="16"/>
      <c r="J250" s="16"/>
      <c r="L250" s="3"/>
      <c r="M250" s="3"/>
      <c r="O250" s="74"/>
      <c r="T250" s="3"/>
      <c r="AX250" s="16"/>
      <c r="BC250" s="76"/>
      <c r="BH250" s="74"/>
      <c r="BM250" s="3"/>
      <c r="BN250" s="3"/>
      <c r="BO250" s="3"/>
      <c r="BP250" s="3"/>
      <c r="BQ250" s="3"/>
      <c r="BR250" s="4"/>
      <c r="BS250" s="79"/>
      <c r="BT250" s="3"/>
    </row>
    <row r="251" spans="1:72" ht="12.75" x14ac:dyDescent="0.2">
      <c r="A251" s="16"/>
      <c r="B251" s="73"/>
      <c r="C251" s="16"/>
      <c r="D251" s="16"/>
      <c r="J251" s="16"/>
      <c r="L251" s="3"/>
      <c r="M251" s="3"/>
      <c r="O251" s="74"/>
      <c r="T251" s="3"/>
      <c r="AX251" s="16"/>
      <c r="BC251" s="76"/>
      <c r="BH251" s="74"/>
      <c r="BM251" s="3"/>
      <c r="BN251" s="3"/>
      <c r="BO251" s="3"/>
      <c r="BP251" s="3"/>
      <c r="BQ251" s="3"/>
      <c r="BR251" s="4"/>
      <c r="BS251" s="79"/>
      <c r="BT251" s="3"/>
    </row>
    <row r="252" spans="1:72" ht="12.75" x14ac:dyDescent="0.2">
      <c r="A252" s="16"/>
      <c r="B252" s="73"/>
      <c r="C252" s="16"/>
      <c r="D252" s="16"/>
      <c r="J252" s="16"/>
      <c r="L252" s="3"/>
      <c r="M252" s="3"/>
      <c r="O252" s="74"/>
      <c r="T252" s="3"/>
      <c r="AX252" s="16"/>
      <c r="BC252" s="76"/>
      <c r="BH252" s="74"/>
      <c r="BM252" s="3"/>
      <c r="BN252" s="3"/>
      <c r="BO252" s="3"/>
      <c r="BP252" s="3"/>
      <c r="BQ252" s="3"/>
      <c r="BR252" s="4"/>
      <c r="BS252" s="79"/>
      <c r="BT252" s="3"/>
    </row>
    <row r="253" spans="1:72" ht="12.75" x14ac:dyDescent="0.2">
      <c r="A253" s="16"/>
      <c r="B253" s="73"/>
      <c r="C253" s="16"/>
      <c r="D253" s="16"/>
      <c r="J253" s="16"/>
      <c r="L253" s="3"/>
      <c r="M253" s="3"/>
      <c r="O253" s="74"/>
      <c r="T253" s="3"/>
      <c r="AX253" s="16"/>
      <c r="BC253" s="76"/>
      <c r="BH253" s="74"/>
      <c r="BM253" s="3"/>
      <c r="BN253" s="3"/>
      <c r="BO253" s="3"/>
      <c r="BP253" s="3"/>
      <c r="BQ253" s="3"/>
      <c r="BR253" s="4"/>
      <c r="BS253" s="79"/>
      <c r="BT253" s="3"/>
    </row>
    <row r="254" spans="1:72" ht="12.75" x14ac:dyDescent="0.2">
      <c r="A254" s="16"/>
      <c r="B254" s="73"/>
      <c r="C254" s="16"/>
      <c r="D254" s="16"/>
      <c r="J254" s="16"/>
      <c r="L254" s="3"/>
      <c r="M254" s="3"/>
      <c r="O254" s="74"/>
      <c r="T254" s="3"/>
      <c r="AX254" s="16"/>
      <c r="BC254" s="76"/>
      <c r="BH254" s="74"/>
      <c r="BM254" s="3"/>
      <c r="BN254" s="3"/>
      <c r="BO254" s="3"/>
      <c r="BP254" s="3"/>
      <c r="BQ254" s="3"/>
      <c r="BR254" s="4"/>
      <c r="BS254" s="79"/>
      <c r="BT254" s="3"/>
    </row>
    <row r="255" spans="1:72" ht="12.75" x14ac:dyDescent="0.2">
      <c r="A255" s="16"/>
      <c r="B255" s="73"/>
      <c r="C255" s="16"/>
      <c r="D255" s="16"/>
      <c r="J255" s="16"/>
      <c r="L255" s="3"/>
      <c r="M255" s="3"/>
      <c r="O255" s="74"/>
      <c r="T255" s="3"/>
      <c r="AX255" s="16"/>
      <c r="BC255" s="76"/>
      <c r="BH255" s="74"/>
      <c r="BM255" s="3"/>
      <c r="BN255" s="3"/>
      <c r="BO255" s="3"/>
      <c r="BP255" s="3"/>
      <c r="BQ255" s="3"/>
      <c r="BR255" s="4"/>
      <c r="BS255" s="79"/>
      <c r="BT255" s="3"/>
    </row>
    <row r="256" spans="1:72" ht="12.75" x14ac:dyDescent="0.2">
      <c r="A256" s="16"/>
      <c r="B256" s="73"/>
      <c r="C256" s="16"/>
      <c r="D256" s="16"/>
      <c r="J256" s="16"/>
      <c r="L256" s="3"/>
      <c r="M256" s="3"/>
      <c r="O256" s="74"/>
      <c r="T256" s="3"/>
      <c r="AX256" s="16"/>
      <c r="BC256" s="76"/>
      <c r="BH256" s="74"/>
      <c r="BM256" s="3"/>
      <c r="BN256" s="3"/>
      <c r="BO256" s="3"/>
      <c r="BP256" s="3"/>
      <c r="BQ256" s="3"/>
      <c r="BR256" s="4"/>
      <c r="BS256" s="79"/>
      <c r="BT256" s="3"/>
    </row>
    <row r="257" spans="1:72" ht="12.75" x14ac:dyDescent="0.2">
      <c r="A257" s="16"/>
      <c r="B257" s="73"/>
      <c r="C257" s="16"/>
      <c r="D257" s="16"/>
      <c r="J257" s="16"/>
      <c r="L257" s="3"/>
      <c r="M257" s="3"/>
      <c r="O257" s="74"/>
      <c r="T257" s="3"/>
      <c r="AX257" s="16"/>
      <c r="BC257" s="76"/>
      <c r="BH257" s="74"/>
      <c r="BM257" s="3"/>
      <c r="BN257" s="3"/>
      <c r="BO257" s="3"/>
      <c r="BP257" s="3"/>
      <c r="BQ257" s="3"/>
      <c r="BR257" s="4"/>
      <c r="BS257" s="79"/>
      <c r="BT257" s="3"/>
    </row>
    <row r="258" spans="1:72" ht="12.75" x14ac:dyDescent="0.2">
      <c r="A258" s="16"/>
      <c r="B258" s="73"/>
      <c r="C258" s="16"/>
      <c r="D258" s="16"/>
      <c r="J258" s="16"/>
      <c r="L258" s="3"/>
      <c r="M258" s="3"/>
      <c r="O258" s="74"/>
      <c r="T258" s="3"/>
      <c r="AX258" s="16"/>
      <c r="BC258" s="76"/>
      <c r="BH258" s="74"/>
      <c r="BM258" s="3"/>
      <c r="BN258" s="3"/>
      <c r="BO258" s="3"/>
      <c r="BP258" s="3"/>
      <c r="BQ258" s="3"/>
      <c r="BR258" s="4"/>
      <c r="BS258" s="79"/>
      <c r="BT258" s="3"/>
    </row>
    <row r="259" spans="1:72" ht="12.75" x14ac:dyDescent="0.2">
      <c r="A259" s="16"/>
      <c r="B259" s="73"/>
      <c r="C259" s="16"/>
      <c r="D259" s="16"/>
      <c r="J259" s="16"/>
      <c r="L259" s="3"/>
      <c r="M259" s="3"/>
      <c r="O259" s="74"/>
      <c r="T259" s="3"/>
      <c r="AX259" s="16"/>
      <c r="BC259" s="76"/>
      <c r="BH259" s="74"/>
      <c r="BM259" s="3"/>
      <c r="BN259" s="3"/>
      <c r="BO259" s="3"/>
      <c r="BP259" s="3"/>
      <c r="BQ259" s="3"/>
      <c r="BR259" s="4"/>
      <c r="BS259" s="79"/>
      <c r="BT259" s="3"/>
    </row>
    <row r="260" spans="1:72" ht="12.75" x14ac:dyDescent="0.2">
      <c r="A260" s="16"/>
      <c r="B260" s="73"/>
      <c r="C260" s="16"/>
      <c r="D260" s="16"/>
      <c r="J260" s="16"/>
      <c r="L260" s="3"/>
      <c r="M260" s="3"/>
      <c r="O260" s="74"/>
      <c r="T260" s="3"/>
      <c r="AX260" s="16"/>
      <c r="BC260" s="76"/>
      <c r="BH260" s="74"/>
      <c r="BM260" s="3"/>
      <c r="BN260" s="3"/>
      <c r="BO260" s="3"/>
      <c r="BP260" s="3"/>
      <c r="BQ260" s="3"/>
      <c r="BR260" s="4"/>
      <c r="BS260" s="79"/>
      <c r="BT260" s="3"/>
    </row>
    <row r="261" spans="1:72" ht="12.75" x14ac:dyDescent="0.2">
      <c r="A261" s="16"/>
      <c r="B261" s="73"/>
      <c r="C261" s="16"/>
      <c r="D261" s="16"/>
      <c r="J261" s="16"/>
      <c r="L261" s="3"/>
      <c r="M261" s="3"/>
      <c r="O261" s="74"/>
      <c r="T261" s="3"/>
      <c r="AX261" s="16"/>
      <c r="BC261" s="76"/>
      <c r="BH261" s="74"/>
      <c r="BM261" s="3"/>
      <c r="BN261" s="3"/>
      <c r="BO261" s="3"/>
      <c r="BP261" s="3"/>
      <c r="BQ261" s="3"/>
      <c r="BR261" s="4"/>
      <c r="BS261" s="79"/>
      <c r="BT261" s="3"/>
    </row>
    <row r="262" spans="1:72" ht="12.75" x14ac:dyDescent="0.2">
      <c r="A262" s="16"/>
      <c r="B262" s="73"/>
      <c r="C262" s="16"/>
      <c r="D262" s="16"/>
      <c r="J262" s="16"/>
      <c r="L262" s="3"/>
      <c r="M262" s="3"/>
      <c r="O262" s="74"/>
      <c r="T262" s="3"/>
      <c r="AX262" s="16"/>
      <c r="BC262" s="76"/>
      <c r="BH262" s="74"/>
      <c r="BM262" s="3"/>
      <c r="BN262" s="3"/>
      <c r="BO262" s="3"/>
      <c r="BP262" s="3"/>
      <c r="BQ262" s="3"/>
      <c r="BR262" s="4"/>
      <c r="BS262" s="79"/>
      <c r="BT262" s="3"/>
    </row>
    <row r="263" spans="1:72" ht="12.75" x14ac:dyDescent="0.2">
      <c r="A263" s="16"/>
      <c r="B263" s="73"/>
      <c r="C263" s="16"/>
      <c r="D263" s="16"/>
      <c r="J263" s="16"/>
      <c r="L263" s="3"/>
      <c r="M263" s="3"/>
      <c r="O263" s="74"/>
      <c r="T263" s="3"/>
      <c r="AX263" s="16"/>
      <c r="BC263" s="76"/>
      <c r="BH263" s="74"/>
      <c r="BM263" s="3"/>
      <c r="BN263" s="3"/>
      <c r="BO263" s="3"/>
      <c r="BP263" s="3"/>
      <c r="BQ263" s="3"/>
      <c r="BR263" s="4"/>
      <c r="BS263" s="79"/>
      <c r="BT263" s="3"/>
    </row>
    <row r="264" spans="1:72" ht="12.75" x14ac:dyDescent="0.2">
      <c r="A264" s="16"/>
      <c r="B264" s="73"/>
      <c r="C264" s="16"/>
      <c r="D264" s="16"/>
      <c r="J264" s="16"/>
      <c r="L264" s="3"/>
      <c r="M264" s="3"/>
      <c r="O264" s="74"/>
      <c r="T264" s="3"/>
      <c r="AX264" s="16"/>
      <c r="BC264" s="76"/>
      <c r="BH264" s="74"/>
      <c r="BM264" s="3"/>
      <c r="BN264" s="3"/>
      <c r="BO264" s="3"/>
      <c r="BP264" s="3"/>
      <c r="BQ264" s="3"/>
      <c r="BR264" s="4"/>
      <c r="BS264" s="79"/>
      <c r="BT264" s="3"/>
    </row>
    <row r="265" spans="1:72" ht="12.75" x14ac:dyDescent="0.2">
      <c r="A265" s="16"/>
      <c r="B265" s="73"/>
      <c r="C265" s="16"/>
      <c r="D265" s="16"/>
      <c r="J265" s="16"/>
      <c r="L265" s="3"/>
      <c r="M265" s="3"/>
      <c r="O265" s="74"/>
      <c r="T265" s="3"/>
      <c r="AX265" s="16"/>
      <c r="BC265" s="76"/>
      <c r="BH265" s="74"/>
      <c r="BM265" s="3"/>
      <c r="BN265" s="3"/>
      <c r="BO265" s="3"/>
      <c r="BP265" s="3"/>
      <c r="BQ265" s="3"/>
      <c r="BR265" s="4"/>
      <c r="BS265" s="79"/>
      <c r="BT265" s="3"/>
    </row>
    <row r="266" spans="1:72" ht="12.75" x14ac:dyDescent="0.2">
      <c r="A266" s="16"/>
      <c r="B266" s="73"/>
      <c r="C266" s="16"/>
      <c r="D266" s="16"/>
      <c r="J266" s="16"/>
      <c r="L266" s="3"/>
      <c r="M266" s="3"/>
      <c r="O266" s="74"/>
      <c r="T266" s="3"/>
      <c r="AX266" s="16"/>
      <c r="BC266" s="76"/>
      <c r="BH266" s="74"/>
      <c r="BM266" s="3"/>
      <c r="BN266" s="3"/>
      <c r="BO266" s="3"/>
      <c r="BP266" s="3"/>
      <c r="BQ266" s="3"/>
      <c r="BR266" s="4"/>
      <c r="BS266" s="79"/>
      <c r="BT266" s="3"/>
    </row>
    <row r="267" spans="1:72" ht="12.75" x14ac:dyDescent="0.2">
      <c r="A267" s="16"/>
      <c r="B267" s="73"/>
      <c r="C267" s="16"/>
      <c r="D267" s="16"/>
      <c r="J267" s="16"/>
      <c r="L267" s="3"/>
      <c r="M267" s="3"/>
      <c r="O267" s="74"/>
      <c r="T267" s="3"/>
      <c r="AX267" s="16"/>
      <c r="BC267" s="76"/>
      <c r="BH267" s="74"/>
      <c r="BM267" s="3"/>
      <c r="BN267" s="3"/>
      <c r="BO267" s="3"/>
      <c r="BP267" s="3"/>
      <c r="BQ267" s="3"/>
      <c r="BR267" s="4"/>
      <c r="BS267" s="79"/>
      <c r="BT267" s="3"/>
    </row>
    <row r="268" spans="1:72" ht="12.75" x14ac:dyDescent="0.2">
      <c r="A268" s="16"/>
      <c r="B268" s="73"/>
      <c r="C268" s="16"/>
      <c r="D268" s="16"/>
      <c r="J268" s="16"/>
      <c r="L268" s="3"/>
      <c r="M268" s="3"/>
      <c r="O268" s="74"/>
      <c r="T268" s="3"/>
      <c r="AX268" s="16"/>
      <c r="BC268" s="76"/>
      <c r="BH268" s="74"/>
      <c r="BM268" s="3"/>
      <c r="BN268" s="3"/>
      <c r="BO268" s="3"/>
      <c r="BP268" s="3"/>
      <c r="BQ268" s="3"/>
      <c r="BR268" s="4"/>
      <c r="BS268" s="79"/>
      <c r="BT268" s="3"/>
    </row>
    <row r="269" spans="1:72" ht="12.75" x14ac:dyDescent="0.2">
      <c r="A269" s="16"/>
      <c r="B269" s="73"/>
      <c r="C269" s="16"/>
      <c r="D269" s="16"/>
      <c r="J269" s="16"/>
      <c r="L269" s="3"/>
      <c r="M269" s="3"/>
      <c r="O269" s="74"/>
      <c r="T269" s="3"/>
      <c r="AX269" s="16"/>
      <c r="BC269" s="76"/>
      <c r="BH269" s="74"/>
      <c r="BM269" s="3"/>
      <c r="BN269" s="3"/>
      <c r="BO269" s="3"/>
      <c r="BP269" s="3"/>
      <c r="BQ269" s="3"/>
      <c r="BR269" s="4"/>
      <c r="BS269" s="79"/>
      <c r="BT269" s="3"/>
    </row>
    <row r="270" spans="1:72" ht="12.75" x14ac:dyDescent="0.2">
      <c r="A270" s="16"/>
      <c r="B270" s="73"/>
      <c r="C270" s="16"/>
      <c r="D270" s="16"/>
      <c r="J270" s="16"/>
      <c r="L270" s="3"/>
      <c r="M270" s="3"/>
      <c r="O270" s="74"/>
      <c r="T270" s="3"/>
      <c r="AX270" s="16"/>
      <c r="BC270" s="76"/>
      <c r="BH270" s="74"/>
      <c r="BM270" s="3"/>
      <c r="BN270" s="3"/>
      <c r="BO270" s="3"/>
      <c r="BP270" s="3"/>
      <c r="BQ270" s="3"/>
      <c r="BR270" s="4"/>
      <c r="BS270" s="79"/>
      <c r="BT270" s="3"/>
    </row>
    <row r="271" spans="1:72" ht="12.75" x14ac:dyDescent="0.2">
      <c r="A271" s="16"/>
      <c r="B271" s="73"/>
      <c r="C271" s="16"/>
      <c r="D271" s="16"/>
      <c r="J271" s="16"/>
      <c r="L271" s="3"/>
      <c r="M271" s="3"/>
      <c r="O271" s="74"/>
      <c r="T271" s="3"/>
      <c r="AX271" s="16"/>
      <c r="BC271" s="76"/>
      <c r="BH271" s="74"/>
      <c r="BM271" s="3"/>
      <c r="BN271" s="3"/>
      <c r="BO271" s="3"/>
      <c r="BP271" s="3"/>
      <c r="BQ271" s="3"/>
      <c r="BR271" s="4"/>
      <c r="BS271" s="79"/>
      <c r="BT271" s="3"/>
    </row>
    <row r="272" spans="1:72" ht="12.75" x14ac:dyDescent="0.2">
      <c r="A272" s="16"/>
      <c r="B272" s="73"/>
      <c r="C272" s="16"/>
      <c r="D272" s="16"/>
      <c r="J272" s="16"/>
      <c r="L272" s="3"/>
      <c r="M272" s="3"/>
      <c r="O272" s="74"/>
      <c r="T272" s="3"/>
      <c r="AX272" s="16"/>
      <c r="BC272" s="76"/>
      <c r="BH272" s="74"/>
      <c r="BM272" s="3"/>
      <c r="BN272" s="3"/>
      <c r="BO272" s="3"/>
      <c r="BP272" s="3"/>
      <c r="BQ272" s="3"/>
      <c r="BR272" s="4"/>
      <c r="BS272" s="79"/>
      <c r="BT272" s="3"/>
    </row>
    <row r="273" spans="1:72" ht="12.75" x14ac:dyDescent="0.2">
      <c r="A273" s="16"/>
      <c r="B273" s="73"/>
      <c r="C273" s="16"/>
      <c r="D273" s="16"/>
      <c r="J273" s="16"/>
      <c r="L273" s="3"/>
      <c r="M273" s="3"/>
      <c r="O273" s="74"/>
      <c r="T273" s="3"/>
      <c r="AX273" s="16"/>
      <c r="BC273" s="76"/>
      <c r="BH273" s="74"/>
      <c r="BM273" s="3"/>
      <c r="BN273" s="3"/>
      <c r="BO273" s="3"/>
      <c r="BP273" s="3"/>
      <c r="BQ273" s="3"/>
      <c r="BR273" s="4"/>
      <c r="BS273" s="79"/>
      <c r="BT273" s="3"/>
    </row>
    <row r="274" spans="1:72" ht="12.75" x14ac:dyDescent="0.2">
      <c r="A274" s="16"/>
      <c r="B274" s="73"/>
      <c r="C274" s="16"/>
      <c r="D274" s="16"/>
      <c r="J274" s="16"/>
      <c r="L274" s="3"/>
      <c r="M274" s="3"/>
      <c r="O274" s="74"/>
      <c r="T274" s="3"/>
      <c r="AX274" s="16"/>
      <c r="BC274" s="76"/>
      <c r="BH274" s="74"/>
      <c r="BM274" s="3"/>
      <c r="BN274" s="3"/>
      <c r="BO274" s="3"/>
      <c r="BP274" s="3"/>
      <c r="BQ274" s="3"/>
      <c r="BR274" s="4"/>
      <c r="BS274" s="79"/>
      <c r="BT274" s="3"/>
    </row>
    <row r="275" spans="1:72" ht="12.75" x14ac:dyDescent="0.2">
      <c r="A275" s="16"/>
      <c r="B275" s="73"/>
      <c r="C275" s="16"/>
      <c r="D275" s="16"/>
      <c r="J275" s="16"/>
      <c r="L275" s="3"/>
      <c r="M275" s="3"/>
      <c r="O275" s="74"/>
      <c r="T275" s="3"/>
      <c r="AX275" s="16"/>
      <c r="BC275" s="76"/>
      <c r="BH275" s="74"/>
      <c r="BM275" s="3"/>
      <c r="BN275" s="3"/>
      <c r="BO275" s="3"/>
      <c r="BP275" s="3"/>
      <c r="BQ275" s="3"/>
      <c r="BR275" s="4"/>
      <c r="BS275" s="79"/>
      <c r="BT275" s="3"/>
    </row>
    <row r="276" spans="1:72" ht="12.75" x14ac:dyDescent="0.2">
      <c r="A276" s="16"/>
      <c r="B276" s="73"/>
      <c r="C276" s="16"/>
      <c r="D276" s="16"/>
      <c r="J276" s="16"/>
      <c r="L276" s="3"/>
      <c r="M276" s="3"/>
      <c r="O276" s="74"/>
      <c r="T276" s="3"/>
      <c r="AX276" s="16"/>
      <c r="BC276" s="76"/>
      <c r="BH276" s="74"/>
      <c r="BM276" s="3"/>
      <c r="BN276" s="3"/>
      <c r="BO276" s="3"/>
      <c r="BP276" s="3"/>
      <c r="BQ276" s="3"/>
      <c r="BR276" s="4"/>
      <c r="BS276" s="79"/>
      <c r="BT276" s="3"/>
    </row>
    <row r="277" spans="1:72" ht="12.75" x14ac:dyDescent="0.2">
      <c r="A277" s="16"/>
      <c r="B277" s="73"/>
      <c r="C277" s="16"/>
      <c r="D277" s="16"/>
      <c r="J277" s="16"/>
      <c r="L277" s="3"/>
      <c r="M277" s="3"/>
      <c r="O277" s="74"/>
      <c r="T277" s="3"/>
      <c r="AX277" s="16"/>
      <c r="BC277" s="76"/>
      <c r="BH277" s="74"/>
      <c r="BM277" s="3"/>
      <c r="BN277" s="3"/>
      <c r="BO277" s="3"/>
      <c r="BP277" s="3"/>
      <c r="BQ277" s="3"/>
      <c r="BR277" s="4"/>
      <c r="BS277" s="79"/>
      <c r="BT277" s="3"/>
    </row>
    <row r="278" spans="1:72" ht="12.75" x14ac:dyDescent="0.2">
      <c r="A278" s="16"/>
      <c r="B278" s="73"/>
      <c r="C278" s="16"/>
      <c r="D278" s="16"/>
      <c r="J278" s="16"/>
      <c r="L278" s="3"/>
      <c r="M278" s="3"/>
      <c r="O278" s="74"/>
      <c r="T278" s="3"/>
      <c r="AX278" s="16"/>
      <c r="BC278" s="76"/>
      <c r="BH278" s="74"/>
      <c r="BM278" s="3"/>
      <c r="BN278" s="3"/>
      <c r="BO278" s="3"/>
      <c r="BP278" s="3"/>
      <c r="BQ278" s="3"/>
      <c r="BR278" s="4"/>
      <c r="BS278" s="79"/>
      <c r="BT278" s="3"/>
    </row>
    <row r="279" spans="1:72" ht="12.75" x14ac:dyDescent="0.2">
      <c r="A279" s="16"/>
      <c r="B279" s="73"/>
      <c r="C279" s="16"/>
      <c r="D279" s="16"/>
      <c r="J279" s="16"/>
      <c r="L279" s="3"/>
      <c r="M279" s="3"/>
      <c r="O279" s="74"/>
      <c r="T279" s="3"/>
      <c r="AX279" s="16"/>
      <c r="BC279" s="76"/>
      <c r="BH279" s="74"/>
      <c r="BM279" s="3"/>
      <c r="BN279" s="3"/>
      <c r="BO279" s="3"/>
      <c r="BP279" s="3"/>
      <c r="BQ279" s="3"/>
      <c r="BR279" s="4"/>
      <c r="BS279" s="79"/>
      <c r="BT279" s="3"/>
    </row>
    <row r="280" spans="1:72" ht="12.75" x14ac:dyDescent="0.2">
      <c r="A280" s="16"/>
      <c r="B280" s="73"/>
      <c r="C280" s="16"/>
      <c r="D280" s="16"/>
      <c r="J280" s="16"/>
      <c r="L280" s="3"/>
      <c r="M280" s="3"/>
      <c r="O280" s="74"/>
      <c r="T280" s="3"/>
      <c r="AX280" s="16"/>
      <c r="BC280" s="76"/>
      <c r="BH280" s="74"/>
      <c r="BM280" s="3"/>
      <c r="BN280" s="3"/>
      <c r="BO280" s="3"/>
      <c r="BP280" s="3"/>
      <c r="BQ280" s="3"/>
      <c r="BR280" s="4"/>
      <c r="BS280" s="79"/>
      <c r="BT280" s="3"/>
    </row>
    <row r="281" spans="1:72" ht="12.75" x14ac:dyDescent="0.2">
      <c r="A281" s="16"/>
      <c r="B281" s="73"/>
      <c r="C281" s="16"/>
      <c r="D281" s="16"/>
      <c r="J281" s="16"/>
      <c r="L281" s="3"/>
      <c r="M281" s="3"/>
      <c r="O281" s="74"/>
      <c r="T281" s="3"/>
      <c r="AX281" s="16"/>
      <c r="BC281" s="76"/>
      <c r="BH281" s="74"/>
      <c r="BM281" s="3"/>
      <c r="BN281" s="3"/>
      <c r="BO281" s="3"/>
      <c r="BP281" s="3"/>
      <c r="BQ281" s="3"/>
      <c r="BR281" s="4"/>
      <c r="BS281" s="79"/>
      <c r="BT281" s="3"/>
    </row>
    <row r="282" spans="1:72" ht="12.75" x14ac:dyDescent="0.2">
      <c r="A282" s="16"/>
      <c r="B282" s="73"/>
      <c r="C282" s="16"/>
      <c r="D282" s="16"/>
      <c r="J282" s="16"/>
      <c r="L282" s="3"/>
      <c r="M282" s="3"/>
      <c r="O282" s="74"/>
      <c r="T282" s="3"/>
      <c r="AX282" s="16"/>
      <c r="BC282" s="76"/>
      <c r="BH282" s="74"/>
      <c r="BM282" s="3"/>
      <c r="BN282" s="3"/>
      <c r="BO282" s="3"/>
      <c r="BP282" s="3"/>
      <c r="BQ282" s="3"/>
      <c r="BR282" s="4"/>
      <c r="BS282" s="79"/>
      <c r="BT282" s="3"/>
    </row>
    <row r="283" spans="1:72" ht="12.75" x14ac:dyDescent="0.2">
      <c r="A283" s="16"/>
      <c r="B283" s="73"/>
      <c r="C283" s="16"/>
      <c r="D283" s="16"/>
      <c r="J283" s="16"/>
      <c r="L283" s="3"/>
      <c r="M283" s="3"/>
      <c r="O283" s="74"/>
      <c r="T283" s="3"/>
      <c r="AX283" s="16"/>
      <c r="BC283" s="76"/>
      <c r="BH283" s="74"/>
      <c r="BM283" s="3"/>
      <c r="BN283" s="3"/>
      <c r="BO283" s="3"/>
      <c r="BP283" s="3"/>
      <c r="BQ283" s="3"/>
      <c r="BR283" s="4"/>
      <c r="BS283" s="79"/>
      <c r="BT283" s="3"/>
    </row>
    <row r="284" spans="1:72" ht="12.75" x14ac:dyDescent="0.2">
      <c r="A284" s="16"/>
      <c r="B284" s="73"/>
      <c r="C284" s="16"/>
      <c r="D284" s="16"/>
      <c r="J284" s="16"/>
      <c r="L284" s="3"/>
      <c r="M284" s="3"/>
      <c r="O284" s="74"/>
      <c r="T284" s="3"/>
      <c r="AX284" s="16"/>
      <c r="BC284" s="76"/>
      <c r="BH284" s="74"/>
      <c r="BM284" s="3"/>
      <c r="BN284" s="3"/>
      <c r="BO284" s="3"/>
      <c r="BP284" s="3"/>
      <c r="BQ284" s="3"/>
      <c r="BR284" s="4"/>
      <c r="BS284" s="79"/>
      <c r="BT284" s="3"/>
    </row>
    <row r="285" spans="1:72" ht="12.75" x14ac:dyDescent="0.2">
      <c r="A285" s="16"/>
      <c r="B285" s="73"/>
      <c r="C285" s="16"/>
      <c r="D285" s="16"/>
      <c r="J285" s="16"/>
      <c r="L285" s="3"/>
      <c r="M285" s="3"/>
      <c r="O285" s="74"/>
      <c r="T285" s="3"/>
      <c r="AX285" s="16"/>
      <c r="BC285" s="76"/>
      <c r="BH285" s="74"/>
      <c r="BM285" s="3"/>
      <c r="BN285" s="3"/>
      <c r="BO285" s="3"/>
      <c r="BP285" s="3"/>
      <c r="BQ285" s="3"/>
      <c r="BR285" s="4"/>
      <c r="BS285" s="79"/>
      <c r="BT285" s="3"/>
    </row>
    <row r="286" spans="1:72" ht="12.75" x14ac:dyDescent="0.2">
      <c r="A286" s="16"/>
      <c r="B286" s="73"/>
      <c r="C286" s="16"/>
      <c r="D286" s="16"/>
      <c r="J286" s="16"/>
      <c r="L286" s="3"/>
      <c r="M286" s="3"/>
      <c r="O286" s="74"/>
      <c r="T286" s="3"/>
      <c r="AX286" s="16"/>
      <c r="BC286" s="76"/>
      <c r="BH286" s="74"/>
      <c r="BM286" s="3"/>
      <c r="BN286" s="3"/>
      <c r="BO286" s="3"/>
      <c r="BP286" s="3"/>
      <c r="BQ286" s="3"/>
      <c r="BR286" s="4"/>
      <c r="BS286" s="79"/>
      <c r="BT286" s="3"/>
    </row>
    <row r="287" spans="1:72" ht="12.75" x14ac:dyDescent="0.2">
      <c r="A287" s="16"/>
      <c r="B287" s="73"/>
      <c r="C287" s="16"/>
      <c r="D287" s="16"/>
      <c r="J287" s="16"/>
      <c r="L287" s="3"/>
      <c r="M287" s="3"/>
      <c r="O287" s="74"/>
      <c r="T287" s="3"/>
      <c r="AX287" s="16"/>
      <c r="BC287" s="76"/>
      <c r="BH287" s="74"/>
      <c r="BM287" s="3"/>
      <c r="BN287" s="3"/>
      <c r="BO287" s="3"/>
      <c r="BP287" s="3"/>
      <c r="BQ287" s="3"/>
      <c r="BR287" s="4"/>
      <c r="BS287" s="79"/>
      <c r="BT287" s="3"/>
    </row>
    <row r="288" spans="1:72" ht="12.75" x14ac:dyDescent="0.2">
      <c r="A288" s="16"/>
      <c r="B288" s="73"/>
      <c r="C288" s="16"/>
      <c r="D288" s="16"/>
      <c r="J288" s="16"/>
      <c r="L288" s="3"/>
      <c r="M288" s="3"/>
      <c r="O288" s="74"/>
      <c r="T288" s="3"/>
      <c r="AX288" s="16"/>
      <c r="BC288" s="76"/>
      <c r="BH288" s="74"/>
      <c r="BM288" s="3"/>
      <c r="BN288" s="3"/>
      <c r="BO288" s="3"/>
      <c r="BP288" s="3"/>
      <c r="BQ288" s="3"/>
      <c r="BR288" s="4"/>
      <c r="BS288" s="79"/>
      <c r="BT288" s="3"/>
    </row>
    <row r="289" spans="1:72" ht="12.75" x14ac:dyDescent="0.2">
      <c r="A289" s="16"/>
      <c r="B289" s="73"/>
      <c r="C289" s="16"/>
      <c r="D289" s="16"/>
      <c r="J289" s="16"/>
      <c r="L289" s="3"/>
      <c r="M289" s="3"/>
      <c r="O289" s="74"/>
      <c r="T289" s="3"/>
      <c r="AX289" s="16"/>
      <c r="BC289" s="76"/>
      <c r="BH289" s="74"/>
      <c r="BM289" s="3"/>
      <c r="BN289" s="3"/>
      <c r="BO289" s="3"/>
      <c r="BP289" s="3"/>
      <c r="BQ289" s="3"/>
      <c r="BR289" s="4"/>
      <c r="BS289" s="79"/>
      <c r="BT289" s="3"/>
    </row>
    <row r="290" spans="1:72" ht="12.75" x14ac:dyDescent="0.2">
      <c r="A290" s="16"/>
      <c r="B290" s="73"/>
      <c r="C290" s="16"/>
      <c r="D290" s="16"/>
      <c r="J290" s="16"/>
      <c r="L290" s="3"/>
      <c r="M290" s="3"/>
      <c r="O290" s="74"/>
      <c r="T290" s="3"/>
      <c r="AX290" s="16"/>
      <c r="BC290" s="76"/>
      <c r="BH290" s="74"/>
      <c r="BM290" s="3"/>
      <c r="BN290" s="3"/>
      <c r="BO290" s="3"/>
      <c r="BP290" s="3"/>
      <c r="BQ290" s="3"/>
      <c r="BR290" s="4"/>
      <c r="BS290" s="79"/>
      <c r="BT290" s="3"/>
    </row>
    <row r="291" spans="1:72" ht="12.75" x14ac:dyDescent="0.2">
      <c r="A291" s="16"/>
      <c r="B291" s="73"/>
      <c r="C291" s="16"/>
      <c r="D291" s="16"/>
      <c r="J291" s="16"/>
      <c r="L291" s="3"/>
      <c r="M291" s="3"/>
      <c r="O291" s="74"/>
      <c r="T291" s="3"/>
      <c r="AX291" s="16"/>
      <c r="BC291" s="76"/>
      <c r="BH291" s="74"/>
      <c r="BM291" s="3"/>
      <c r="BN291" s="3"/>
      <c r="BO291" s="3"/>
      <c r="BP291" s="3"/>
      <c r="BQ291" s="3"/>
      <c r="BR291" s="4"/>
      <c r="BS291" s="79"/>
      <c r="BT291" s="3"/>
    </row>
    <row r="292" spans="1:72" ht="12.75" x14ac:dyDescent="0.2">
      <c r="A292" s="16"/>
      <c r="B292" s="73"/>
      <c r="C292" s="16"/>
      <c r="D292" s="16"/>
      <c r="J292" s="16"/>
      <c r="L292" s="3"/>
      <c r="M292" s="3"/>
      <c r="O292" s="74"/>
      <c r="T292" s="3"/>
      <c r="AX292" s="16"/>
      <c r="BC292" s="76"/>
      <c r="BH292" s="74"/>
      <c r="BM292" s="3"/>
      <c r="BN292" s="3"/>
      <c r="BO292" s="3"/>
      <c r="BP292" s="3"/>
      <c r="BQ292" s="3"/>
      <c r="BR292" s="4"/>
      <c r="BS292" s="79"/>
      <c r="BT292" s="3"/>
    </row>
    <row r="293" spans="1:72" ht="12.75" x14ac:dyDescent="0.2">
      <c r="A293" s="16"/>
      <c r="B293" s="73"/>
      <c r="C293" s="16"/>
      <c r="D293" s="16"/>
      <c r="J293" s="16"/>
      <c r="L293" s="3"/>
      <c r="M293" s="3"/>
      <c r="O293" s="74"/>
      <c r="T293" s="3"/>
      <c r="AX293" s="16"/>
      <c r="BC293" s="76"/>
      <c r="BH293" s="74"/>
      <c r="BM293" s="3"/>
      <c r="BN293" s="3"/>
      <c r="BO293" s="3"/>
      <c r="BP293" s="3"/>
      <c r="BQ293" s="3"/>
      <c r="BR293" s="4"/>
      <c r="BS293" s="79"/>
      <c r="BT293" s="3"/>
    </row>
    <row r="294" spans="1:72" ht="12.75" x14ac:dyDescent="0.2">
      <c r="A294" s="16"/>
      <c r="B294" s="73"/>
      <c r="C294" s="16"/>
      <c r="D294" s="16"/>
      <c r="J294" s="16"/>
      <c r="L294" s="3"/>
      <c r="M294" s="3"/>
      <c r="O294" s="74"/>
      <c r="T294" s="3"/>
      <c r="AX294" s="16"/>
      <c r="BC294" s="76"/>
      <c r="BH294" s="74"/>
      <c r="BM294" s="3"/>
      <c r="BN294" s="3"/>
      <c r="BO294" s="3"/>
      <c r="BP294" s="3"/>
      <c r="BQ294" s="3"/>
      <c r="BR294" s="4"/>
      <c r="BS294" s="79"/>
      <c r="BT294" s="3"/>
    </row>
    <row r="295" spans="1:72" ht="12.75" x14ac:dyDescent="0.2">
      <c r="A295" s="16"/>
      <c r="B295" s="73"/>
      <c r="C295" s="16"/>
      <c r="D295" s="16"/>
      <c r="J295" s="16"/>
      <c r="L295" s="3"/>
      <c r="M295" s="3"/>
      <c r="O295" s="74"/>
      <c r="T295" s="3"/>
      <c r="AX295" s="16"/>
      <c r="BC295" s="76"/>
      <c r="BH295" s="74"/>
      <c r="BM295" s="3"/>
      <c r="BN295" s="3"/>
      <c r="BO295" s="3"/>
      <c r="BP295" s="3"/>
      <c r="BQ295" s="3"/>
      <c r="BR295" s="4"/>
      <c r="BS295" s="79"/>
      <c r="BT295" s="3"/>
    </row>
    <row r="296" spans="1:72" ht="12.75" x14ac:dyDescent="0.2">
      <c r="A296" s="16"/>
      <c r="B296" s="73"/>
      <c r="C296" s="16"/>
      <c r="D296" s="16"/>
      <c r="J296" s="16"/>
      <c r="L296" s="3"/>
      <c r="M296" s="3"/>
      <c r="O296" s="74"/>
      <c r="T296" s="3"/>
      <c r="AX296" s="16"/>
      <c r="BC296" s="76"/>
      <c r="BH296" s="74"/>
      <c r="BM296" s="3"/>
      <c r="BN296" s="3"/>
      <c r="BO296" s="3"/>
      <c r="BP296" s="3"/>
      <c r="BQ296" s="3"/>
      <c r="BR296" s="4"/>
      <c r="BS296" s="79"/>
      <c r="BT296" s="3"/>
    </row>
    <row r="297" spans="1:72" ht="12.75" x14ac:dyDescent="0.2">
      <c r="A297" s="16"/>
      <c r="B297" s="73"/>
      <c r="C297" s="16"/>
      <c r="D297" s="16"/>
      <c r="J297" s="16"/>
      <c r="L297" s="3"/>
      <c r="M297" s="3"/>
      <c r="O297" s="74"/>
      <c r="T297" s="3"/>
      <c r="AX297" s="16"/>
      <c r="BC297" s="76"/>
      <c r="BH297" s="74"/>
      <c r="BM297" s="3"/>
      <c r="BN297" s="3"/>
      <c r="BO297" s="3"/>
      <c r="BP297" s="3"/>
      <c r="BQ297" s="3"/>
      <c r="BR297" s="4"/>
      <c r="BS297" s="79"/>
      <c r="BT297" s="3"/>
    </row>
    <row r="298" spans="1:72" ht="12.75" x14ac:dyDescent="0.2">
      <c r="A298" s="16"/>
      <c r="B298" s="73"/>
      <c r="C298" s="16"/>
      <c r="D298" s="16"/>
      <c r="J298" s="16"/>
      <c r="L298" s="3"/>
      <c r="M298" s="3"/>
      <c r="O298" s="74"/>
      <c r="T298" s="3"/>
      <c r="AX298" s="16"/>
      <c r="BC298" s="76"/>
      <c r="BH298" s="74"/>
      <c r="BM298" s="3"/>
      <c r="BN298" s="3"/>
      <c r="BO298" s="3"/>
      <c r="BP298" s="3"/>
      <c r="BQ298" s="3"/>
      <c r="BR298" s="4"/>
      <c r="BS298" s="79"/>
      <c r="BT298" s="3"/>
    </row>
    <row r="299" spans="1:72" ht="12.75" x14ac:dyDescent="0.2">
      <c r="A299" s="16"/>
      <c r="B299" s="73"/>
      <c r="C299" s="16"/>
      <c r="D299" s="16"/>
      <c r="J299" s="16"/>
      <c r="L299" s="3"/>
      <c r="M299" s="3"/>
      <c r="O299" s="74"/>
      <c r="T299" s="3"/>
      <c r="AX299" s="16"/>
      <c r="BC299" s="76"/>
      <c r="BH299" s="74"/>
      <c r="BM299" s="3"/>
      <c r="BN299" s="3"/>
      <c r="BO299" s="3"/>
      <c r="BP299" s="3"/>
      <c r="BQ299" s="3"/>
      <c r="BR299" s="4"/>
      <c r="BS299" s="79"/>
      <c r="BT299" s="3"/>
    </row>
    <row r="300" spans="1:72" ht="12.75" x14ac:dyDescent="0.2">
      <c r="A300" s="16"/>
      <c r="B300" s="73"/>
      <c r="C300" s="16"/>
      <c r="D300" s="16"/>
      <c r="J300" s="16"/>
      <c r="L300" s="3"/>
      <c r="M300" s="3"/>
      <c r="O300" s="74"/>
      <c r="T300" s="3"/>
      <c r="AX300" s="16"/>
      <c r="BC300" s="76"/>
      <c r="BH300" s="74"/>
      <c r="BM300" s="3"/>
      <c r="BN300" s="3"/>
      <c r="BO300" s="3"/>
      <c r="BP300" s="3"/>
      <c r="BQ300" s="3"/>
      <c r="BR300" s="4"/>
      <c r="BS300" s="79"/>
      <c r="BT300" s="3"/>
    </row>
    <row r="301" spans="1:72" ht="12.75" x14ac:dyDescent="0.2">
      <c r="A301" s="16"/>
      <c r="B301" s="73"/>
      <c r="C301" s="16"/>
      <c r="D301" s="16"/>
      <c r="J301" s="16"/>
      <c r="L301" s="3"/>
      <c r="M301" s="3"/>
      <c r="O301" s="74"/>
      <c r="T301" s="3"/>
      <c r="AX301" s="16"/>
      <c r="BC301" s="76"/>
      <c r="BH301" s="74"/>
      <c r="BM301" s="3"/>
      <c r="BN301" s="3"/>
      <c r="BO301" s="3"/>
      <c r="BP301" s="3"/>
      <c r="BQ301" s="3"/>
      <c r="BR301" s="4"/>
      <c r="BS301" s="79"/>
      <c r="BT301" s="3"/>
    </row>
    <row r="302" spans="1:72" ht="12.75" x14ac:dyDescent="0.2">
      <c r="A302" s="16"/>
      <c r="B302" s="73"/>
      <c r="C302" s="16"/>
      <c r="D302" s="16"/>
      <c r="J302" s="16"/>
      <c r="L302" s="3"/>
      <c r="M302" s="3"/>
      <c r="O302" s="74"/>
      <c r="T302" s="3"/>
      <c r="AX302" s="16"/>
      <c r="BC302" s="76"/>
      <c r="BH302" s="74"/>
      <c r="BM302" s="3"/>
      <c r="BN302" s="3"/>
      <c r="BO302" s="3"/>
      <c r="BP302" s="3"/>
      <c r="BQ302" s="3"/>
      <c r="BR302" s="4"/>
      <c r="BS302" s="79"/>
      <c r="BT302" s="3"/>
    </row>
    <row r="303" spans="1:72" ht="12.75" x14ac:dyDescent="0.2">
      <c r="A303" s="16"/>
      <c r="B303" s="73"/>
      <c r="C303" s="16"/>
      <c r="D303" s="16"/>
      <c r="J303" s="16"/>
      <c r="L303" s="3"/>
      <c r="M303" s="3"/>
      <c r="O303" s="74"/>
      <c r="T303" s="3"/>
      <c r="AX303" s="16"/>
      <c r="BC303" s="76"/>
      <c r="BH303" s="74"/>
      <c r="BM303" s="3"/>
      <c r="BN303" s="3"/>
      <c r="BO303" s="3"/>
      <c r="BP303" s="3"/>
      <c r="BQ303" s="3"/>
      <c r="BR303" s="4"/>
      <c r="BS303" s="79"/>
      <c r="BT303" s="3"/>
    </row>
    <row r="304" spans="1:72" ht="12.75" x14ac:dyDescent="0.2">
      <c r="A304" s="16"/>
      <c r="B304" s="73"/>
      <c r="C304" s="16"/>
      <c r="D304" s="16"/>
      <c r="J304" s="16"/>
      <c r="L304" s="3"/>
      <c r="M304" s="3"/>
      <c r="O304" s="74"/>
      <c r="T304" s="3"/>
      <c r="AX304" s="16"/>
      <c r="BC304" s="76"/>
      <c r="BH304" s="74"/>
      <c r="BM304" s="3"/>
      <c r="BN304" s="3"/>
      <c r="BO304" s="3"/>
      <c r="BP304" s="3"/>
      <c r="BQ304" s="3"/>
      <c r="BR304" s="4"/>
      <c r="BS304" s="79"/>
      <c r="BT304" s="3"/>
    </row>
    <row r="305" spans="1:72" ht="12.75" x14ac:dyDescent="0.2">
      <c r="A305" s="16"/>
      <c r="B305" s="73"/>
      <c r="C305" s="16"/>
      <c r="D305" s="16"/>
      <c r="J305" s="16"/>
      <c r="L305" s="3"/>
      <c r="M305" s="3"/>
      <c r="O305" s="74"/>
      <c r="T305" s="3"/>
      <c r="AX305" s="16"/>
      <c r="BC305" s="76"/>
      <c r="BH305" s="74"/>
      <c r="BM305" s="3"/>
      <c r="BN305" s="3"/>
      <c r="BO305" s="3"/>
      <c r="BP305" s="3"/>
      <c r="BQ305" s="3"/>
      <c r="BR305" s="4"/>
      <c r="BS305" s="79"/>
      <c r="BT305" s="3"/>
    </row>
    <row r="306" spans="1:72" ht="12.75" x14ac:dyDescent="0.2">
      <c r="A306" s="16"/>
      <c r="B306" s="73"/>
      <c r="C306" s="16"/>
      <c r="D306" s="16"/>
      <c r="J306" s="16"/>
      <c r="L306" s="3"/>
      <c r="M306" s="3"/>
      <c r="O306" s="74"/>
      <c r="T306" s="3"/>
      <c r="AX306" s="16"/>
      <c r="BC306" s="76"/>
      <c r="BH306" s="74"/>
      <c r="BM306" s="3"/>
      <c r="BN306" s="3"/>
      <c r="BO306" s="3"/>
      <c r="BP306" s="3"/>
      <c r="BQ306" s="3"/>
      <c r="BR306" s="4"/>
      <c r="BS306" s="79"/>
      <c r="BT306" s="3"/>
    </row>
    <row r="307" spans="1:72" ht="12.75" x14ac:dyDescent="0.2">
      <c r="A307" s="16"/>
      <c r="B307" s="73"/>
      <c r="C307" s="16"/>
      <c r="D307" s="16"/>
      <c r="J307" s="16"/>
      <c r="L307" s="3"/>
      <c r="M307" s="3"/>
      <c r="O307" s="74"/>
      <c r="T307" s="3"/>
      <c r="AX307" s="16"/>
      <c r="BC307" s="76"/>
      <c r="BH307" s="74"/>
      <c r="BM307" s="3"/>
      <c r="BN307" s="3"/>
      <c r="BO307" s="3"/>
      <c r="BP307" s="3"/>
      <c r="BQ307" s="3"/>
      <c r="BR307" s="4"/>
      <c r="BS307" s="79"/>
      <c r="BT307" s="3"/>
    </row>
    <row r="308" spans="1:72" ht="12.75" x14ac:dyDescent="0.2">
      <c r="A308" s="16"/>
      <c r="B308" s="73"/>
      <c r="C308" s="16"/>
      <c r="D308" s="16"/>
      <c r="J308" s="16"/>
      <c r="L308" s="3"/>
      <c r="M308" s="3"/>
      <c r="O308" s="74"/>
      <c r="T308" s="3"/>
      <c r="AX308" s="16"/>
      <c r="BC308" s="76"/>
      <c r="BH308" s="74"/>
      <c r="BM308" s="3"/>
      <c r="BN308" s="3"/>
      <c r="BO308" s="3"/>
      <c r="BP308" s="3"/>
      <c r="BQ308" s="3"/>
      <c r="BR308" s="4"/>
      <c r="BS308" s="79"/>
      <c r="BT308" s="3"/>
    </row>
    <row r="309" spans="1:72" ht="12.75" x14ac:dyDescent="0.2">
      <c r="A309" s="16"/>
      <c r="B309" s="73"/>
      <c r="C309" s="16"/>
      <c r="D309" s="16"/>
      <c r="J309" s="16"/>
      <c r="L309" s="3"/>
      <c r="M309" s="3"/>
      <c r="O309" s="74"/>
      <c r="T309" s="3"/>
      <c r="AX309" s="16"/>
      <c r="BC309" s="76"/>
      <c r="BH309" s="74"/>
      <c r="BM309" s="3"/>
      <c r="BN309" s="3"/>
      <c r="BO309" s="3"/>
      <c r="BP309" s="3"/>
      <c r="BQ309" s="3"/>
      <c r="BR309" s="4"/>
      <c r="BS309" s="79"/>
      <c r="BT309" s="3"/>
    </row>
    <row r="310" spans="1:72" ht="12.75" x14ac:dyDescent="0.2">
      <c r="A310" s="16"/>
      <c r="B310" s="73"/>
      <c r="C310" s="16"/>
      <c r="D310" s="16"/>
      <c r="J310" s="16"/>
      <c r="L310" s="3"/>
      <c r="M310" s="3"/>
      <c r="O310" s="74"/>
      <c r="T310" s="3"/>
      <c r="AX310" s="16"/>
      <c r="BC310" s="76"/>
      <c r="BH310" s="74"/>
      <c r="BM310" s="3"/>
      <c r="BN310" s="3"/>
      <c r="BO310" s="3"/>
      <c r="BP310" s="3"/>
      <c r="BQ310" s="3"/>
      <c r="BR310" s="4"/>
      <c r="BS310" s="79"/>
      <c r="BT310" s="3"/>
    </row>
    <row r="311" spans="1:72" ht="12.75" x14ac:dyDescent="0.2">
      <c r="A311" s="16"/>
      <c r="B311" s="73"/>
      <c r="C311" s="16"/>
      <c r="D311" s="16"/>
      <c r="J311" s="16"/>
      <c r="L311" s="3"/>
      <c r="M311" s="3"/>
      <c r="O311" s="74"/>
      <c r="T311" s="3"/>
      <c r="AX311" s="16"/>
      <c r="BC311" s="76"/>
      <c r="BH311" s="74"/>
      <c r="BM311" s="3"/>
      <c r="BN311" s="3"/>
      <c r="BO311" s="3"/>
      <c r="BP311" s="3"/>
      <c r="BQ311" s="3"/>
      <c r="BR311" s="4"/>
      <c r="BS311" s="79"/>
      <c r="BT311" s="3"/>
    </row>
    <row r="312" spans="1:72" ht="12.75" x14ac:dyDescent="0.2">
      <c r="A312" s="16"/>
      <c r="B312" s="73"/>
      <c r="C312" s="16"/>
      <c r="D312" s="16"/>
      <c r="J312" s="16"/>
      <c r="L312" s="3"/>
      <c r="M312" s="3"/>
      <c r="O312" s="74"/>
      <c r="T312" s="3"/>
      <c r="AX312" s="16"/>
      <c r="BC312" s="76"/>
      <c r="BH312" s="74"/>
      <c r="BM312" s="3"/>
      <c r="BN312" s="3"/>
      <c r="BO312" s="3"/>
      <c r="BP312" s="3"/>
      <c r="BQ312" s="3"/>
      <c r="BR312" s="4"/>
      <c r="BS312" s="79"/>
      <c r="BT312" s="3"/>
    </row>
    <row r="313" spans="1:72" ht="12.75" x14ac:dyDescent="0.2">
      <c r="A313" s="16"/>
      <c r="B313" s="73"/>
      <c r="C313" s="16"/>
      <c r="D313" s="16"/>
      <c r="J313" s="16"/>
      <c r="L313" s="3"/>
      <c r="M313" s="3"/>
      <c r="O313" s="74"/>
      <c r="T313" s="3"/>
      <c r="AX313" s="16"/>
      <c r="BC313" s="76"/>
      <c r="BH313" s="74"/>
      <c r="BM313" s="3"/>
      <c r="BN313" s="3"/>
      <c r="BO313" s="3"/>
      <c r="BP313" s="3"/>
      <c r="BQ313" s="3"/>
      <c r="BR313" s="4"/>
      <c r="BS313" s="79"/>
      <c r="BT313" s="3"/>
    </row>
    <row r="314" spans="1:72" ht="12.75" x14ac:dyDescent="0.2">
      <c r="A314" s="16"/>
      <c r="B314" s="73"/>
      <c r="C314" s="16"/>
      <c r="D314" s="16"/>
      <c r="J314" s="16"/>
      <c r="L314" s="3"/>
      <c r="M314" s="3"/>
      <c r="O314" s="74"/>
      <c r="T314" s="3"/>
      <c r="AX314" s="16"/>
      <c r="BC314" s="76"/>
      <c r="BH314" s="74"/>
      <c r="BM314" s="3"/>
      <c r="BN314" s="3"/>
      <c r="BO314" s="3"/>
      <c r="BP314" s="3"/>
      <c r="BQ314" s="3"/>
      <c r="BR314" s="4"/>
      <c r="BS314" s="79"/>
      <c r="BT314" s="3"/>
    </row>
    <row r="315" spans="1:72" ht="12.75" x14ac:dyDescent="0.2">
      <c r="A315" s="16"/>
      <c r="B315" s="73"/>
      <c r="C315" s="16"/>
      <c r="D315" s="16"/>
      <c r="J315" s="16"/>
      <c r="L315" s="3"/>
      <c r="M315" s="3"/>
      <c r="O315" s="74"/>
      <c r="T315" s="3"/>
      <c r="AX315" s="16"/>
      <c r="BC315" s="76"/>
      <c r="BH315" s="74"/>
      <c r="BM315" s="3"/>
      <c r="BN315" s="3"/>
      <c r="BO315" s="3"/>
      <c r="BP315" s="3"/>
      <c r="BQ315" s="3"/>
      <c r="BR315" s="4"/>
      <c r="BS315" s="79"/>
      <c r="BT315" s="3"/>
    </row>
    <row r="316" spans="1:72" ht="12.75" x14ac:dyDescent="0.2">
      <c r="A316" s="16"/>
      <c r="B316" s="73"/>
      <c r="C316" s="16"/>
      <c r="D316" s="16"/>
      <c r="J316" s="16"/>
      <c r="L316" s="3"/>
      <c r="M316" s="3"/>
      <c r="O316" s="74"/>
      <c r="T316" s="3"/>
      <c r="AX316" s="16"/>
      <c r="BC316" s="76"/>
      <c r="BH316" s="74"/>
      <c r="BM316" s="3"/>
      <c r="BN316" s="3"/>
      <c r="BO316" s="3"/>
      <c r="BP316" s="3"/>
      <c r="BQ316" s="3"/>
      <c r="BR316" s="4"/>
      <c r="BS316" s="79"/>
      <c r="BT316" s="3"/>
    </row>
    <row r="317" spans="1:72" ht="12.75" x14ac:dyDescent="0.2">
      <c r="A317" s="16"/>
      <c r="B317" s="73"/>
      <c r="C317" s="16"/>
      <c r="D317" s="16"/>
      <c r="J317" s="16"/>
      <c r="L317" s="3"/>
      <c r="M317" s="3"/>
      <c r="O317" s="74"/>
      <c r="T317" s="3"/>
      <c r="AX317" s="16"/>
      <c r="BC317" s="76"/>
      <c r="BH317" s="74"/>
      <c r="BM317" s="3"/>
      <c r="BN317" s="3"/>
      <c r="BO317" s="3"/>
      <c r="BP317" s="3"/>
      <c r="BQ317" s="3"/>
      <c r="BR317" s="4"/>
      <c r="BS317" s="79"/>
      <c r="BT317" s="3"/>
    </row>
    <row r="318" spans="1:72" ht="12.75" x14ac:dyDescent="0.2">
      <c r="A318" s="16"/>
      <c r="B318" s="73"/>
      <c r="C318" s="16"/>
      <c r="D318" s="16"/>
      <c r="J318" s="16"/>
      <c r="L318" s="3"/>
      <c r="M318" s="3"/>
      <c r="O318" s="74"/>
      <c r="T318" s="3"/>
      <c r="AX318" s="16"/>
      <c r="BC318" s="76"/>
      <c r="BH318" s="74"/>
      <c r="BM318" s="3"/>
      <c r="BN318" s="3"/>
      <c r="BO318" s="3"/>
      <c r="BP318" s="3"/>
      <c r="BQ318" s="3"/>
      <c r="BR318" s="4"/>
      <c r="BS318" s="79"/>
      <c r="BT318" s="3"/>
    </row>
    <row r="319" spans="1:72" ht="12.75" x14ac:dyDescent="0.2">
      <c r="A319" s="16"/>
      <c r="B319" s="73"/>
      <c r="C319" s="16"/>
      <c r="D319" s="16"/>
      <c r="J319" s="16"/>
      <c r="L319" s="3"/>
      <c r="M319" s="3"/>
      <c r="O319" s="74"/>
      <c r="T319" s="3"/>
      <c r="AX319" s="16"/>
      <c r="BC319" s="76"/>
      <c r="BH319" s="74"/>
      <c r="BM319" s="3"/>
      <c r="BN319" s="3"/>
      <c r="BO319" s="3"/>
      <c r="BP319" s="3"/>
      <c r="BQ319" s="3"/>
      <c r="BR319" s="4"/>
      <c r="BS319" s="79"/>
      <c r="BT319" s="3"/>
    </row>
    <row r="320" spans="1:72" ht="12.75" x14ac:dyDescent="0.2">
      <c r="A320" s="16"/>
      <c r="B320" s="73"/>
      <c r="C320" s="16"/>
      <c r="D320" s="16"/>
      <c r="J320" s="16"/>
      <c r="L320" s="3"/>
      <c r="M320" s="3"/>
      <c r="O320" s="74"/>
      <c r="T320" s="3"/>
      <c r="AX320" s="16"/>
      <c r="BC320" s="76"/>
      <c r="BH320" s="74"/>
      <c r="BM320" s="3"/>
      <c r="BN320" s="3"/>
      <c r="BO320" s="3"/>
      <c r="BP320" s="3"/>
      <c r="BQ320" s="3"/>
      <c r="BR320" s="4"/>
      <c r="BS320" s="79"/>
      <c r="BT320" s="3"/>
    </row>
    <row r="321" spans="1:72" ht="12.75" x14ac:dyDescent="0.2">
      <c r="A321" s="16"/>
      <c r="B321" s="73"/>
      <c r="C321" s="16"/>
      <c r="D321" s="16"/>
      <c r="J321" s="16"/>
      <c r="L321" s="3"/>
      <c r="M321" s="3"/>
      <c r="O321" s="74"/>
      <c r="T321" s="3"/>
      <c r="AX321" s="16"/>
      <c r="BC321" s="76"/>
      <c r="BH321" s="74"/>
      <c r="BM321" s="3"/>
      <c r="BN321" s="3"/>
      <c r="BO321" s="3"/>
      <c r="BP321" s="3"/>
      <c r="BQ321" s="3"/>
      <c r="BR321" s="4"/>
      <c r="BS321" s="79"/>
      <c r="BT321" s="3"/>
    </row>
    <row r="322" spans="1:72" ht="12.75" x14ac:dyDescent="0.2">
      <c r="A322" s="16"/>
      <c r="B322" s="73"/>
      <c r="C322" s="16"/>
      <c r="D322" s="16"/>
      <c r="J322" s="16"/>
      <c r="L322" s="3"/>
      <c r="M322" s="3"/>
      <c r="O322" s="74"/>
      <c r="T322" s="3"/>
      <c r="AX322" s="16"/>
      <c r="BC322" s="76"/>
      <c r="BH322" s="74"/>
      <c r="BM322" s="3"/>
      <c r="BN322" s="3"/>
      <c r="BO322" s="3"/>
      <c r="BP322" s="3"/>
      <c r="BQ322" s="3"/>
      <c r="BR322" s="4"/>
      <c r="BS322" s="79"/>
      <c r="BT322" s="3"/>
    </row>
    <row r="323" spans="1:72" ht="12.75" x14ac:dyDescent="0.2">
      <c r="A323" s="16"/>
      <c r="B323" s="73"/>
      <c r="C323" s="16"/>
      <c r="D323" s="16"/>
      <c r="J323" s="16"/>
      <c r="L323" s="3"/>
      <c r="M323" s="3"/>
      <c r="O323" s="74"/>
      <c r="T323" s="3"/>
      <c r="AX323" s="16"/>
      <c r="BC323" s="76"/>
      <c r="BH323" s="74"/>
      <c r="BM323" s="3"/>
      <c r="BN323" s="3"/>
      <c r="BO323" s="3"/>
      <c r="BP323" s="3"/>
      <c r="BQ323" s="3"/>
      <c r="BR323" s="4"/>
      <c r="BS323" s="79"/>
      <c r="BT323" s="3"/>
    </row>
    <row r="324" spans="1:72" ht="12.75" x14ac:dyDescent="0.2">
      <c r="A324" s="16"/>
      <c r="B324" s="73"/>
      <c r="C324" s="16"/>
      <c r="D324" s="16"/>
      <c r="J324" s="16"/>
      <c r="L324" s="3"/>
      <c r="M324" s="3"/>
      <c r="O324" s="74"/>
      <c r="T324" s="3"/>
      <c r="AX324" s="16"/>
      <c r="BC324" s="76"/>
      <c r="BH324" s="74"/>
      <c r="BM324" s="3"/>
      <c r="BN324" s="3"/>
      <c r="BO324" s="3"/>
      <c r="BP324" s="3"/>
      <c r="BQ324" s="3"/>
      <c r="BR324" s="4"/>
      <c r="BS324" s="79"/>
      <c r="BT324" s="3"/>
    </row>
    <row r="325" spans="1:72" ht="12.75" x14ac:dyDescent="0.2">
      <c r="A325" s="16"/>
      <c r="B325" s="73"/>
      <c r="C325" s="16"/>
      <c r="D325" s="16"/>
      <c r="J325" s="16"/>
      <c r="L325" s="3"/>
      <c r="M325" s="3"/>
      <c r="O325" s="74"/>
      <c r="T325" s="3"/>
      <c r="AX325" s="16"/>
      <c r="BC325" s="76"/>
      <c r="BH325" s="74"/>
      <c r="BM325" s="3"/>
      <c r="BN325" s="3"/>
      <c r="BO325" s="3"/>
      <c r="BP325" s="3"/>
      <c r="BQ325" s="3"/>
      <c r="BR325" s="4"/>
      <c r="BS325" s="79"/>
      <c r="BT325" s="3"/>
    </row>
    <row r="326" spans="1:72" ht="12.75" x14ac:dyDescent="0.2">
      <c r="A326" s="16"/>
      <c r="B326" s="73"/>
      <c r="C326" s="16"/>
      <c r="D326" s="16"/>
      <c r="J326" s="16"/>
      <c r="L326" s="3"/>
      <c r="M326" s="3"/>
      <c r="O326" s="74"/>
      <c r="T326" s="3"/>
      <c r="AX326" s="16"/>
      <c r="BC326" s="76"/>
      <c r="BH326" s="74"/>
      <c r="BM326" s="3"/>
      <c r="BN326" s="3"/>
      <c r="BO326" s="3"/>
      <c r="BP326" s="3"/>
      <c r="BQ326" s="3"/>
      <c r="BR326" s="4"/>
      <c r="BS326" s="79"/>
      <c r="BT326" s="3"/>
    </row>
    <row r="327" spans="1:72" ht="12.75" x14ac:dyDescent="0.2">
      <c r="A327" s="16"/>
      <c r="B327" s="73"/>
      <c r="C327" s="16"/>
      <c r="D327" s="16"/>
      <c r="J327" s="16"/>
      <c r="L327" s="3"/>
      <c r="M327" s="3"/>
      <c r="O327" s="74"/>
      <c r="T327" s="3"/>
      <c r="AX327" s="16"/>
      <c r="BC327" s="76"/>
      <c r="BH327" s="74"/>
      <c r="BM327" s="3"/>
      <c r="BN327" s="3"/>
      <c r="BO327" s="3"/>
      <c r="BP327" s="3"/>
      <c r="BQ327" s="3"/>
      <c r="BR327" s="4"/>
      <c r="BS327" s="79"/>
      <c r="BT327" s="3"/>
    </row>
    <row r="328" spans="1:72" ht="12.75" x14ac:dyDescent="0.2">
      <c r="A328" s="16"/>
      <c r="B328" s="73"/>
      <c r="C328" s="16"/>
      <c r="D328" s="16"/>
      <c r="J328" s="16"/>
      <c r="L328" s="3"/>
      <c r="M328" s="3"/>
      <c r="O328" s="74"/>
      <c r="T328" s="3"/>
      <c r="AX328" s="16"/>
      <c r="BC328" s="76"/>
      <c r="BH328" s="74"/>
      <c r="BM328" s="3"/>
      <c r="BN328" s="3"/>
      <c r="BO328" s="3"/>
      <c r="BP328" s="3"/>
      <c r="BQ328" s="3"/>
      <c r="BR328" s="4"/>
      <c r="BS328" s="79"/>
      <c r="BT328" s="3"/>
    </row>
    <row r="329" spans="1:72" ht="12.75" x14ac:dyDescent="0.2">
      <c r="A329" s="16"/>
      <c r="B329" s="73"/>
      <c r="C329" s="16"/>
      <c r="D329" s="16"/>
      <c r="J329" s="16"/>
      <c r="L329" s="3"/>
      <c r="M329" s="3"/>
      <c r="O329" s="74"/>
      <c r="T329" s="3"/>
      <c r="AX329" s="16"/>
      <c r="BC329" s="76"/>
      <c r="BH329" s="74"/>
      <c r="BM329" s="3"/>
      <c r="BN329" s="3"/>
      <c r="BO329" s="3"/>
      <c r="BP329" s="3"/>
      <c r="BQ329" s="3"/>
      <c r="BR329" s="4"/>
      <c r="BS329" s="79"/>
      <c r="BT329" s="3"/>
    </row>
    <row r="330" spans="1:72" ht="12.75" x14ac:dyDescent="0.2">
      <c r="A330" s="16"/>
      <c r="B330" s="73"/>
      <c r="C330" s="16"/>
      <c r="D330" s="16"/>
      <c r="J330" s="16"/>
      <c r="L330" s="3"/>
      <c r="M330" s="3"/>
      <c r="O330" s="74"/>
      <c r="T330" s="3"/>
      <c r="AX330" s="16"/>
      <c r="BC330" s="76"/>
      <c r="BH330" s="74"/>
      <c r="BM330" s="3"/>
      <c r="BN330" s="3"/>
      <c r="BO330" s="3"/>
      <c r="BP330" s="3"/>
      <c r="BQ330" s="3"/>
      <c r="BR330" s="4"/>
      <c r="BS330" s="79"/>
      <c r="BT330" s="3"/>
    </row>
    <row r="331" spans="1:72" ht="12.75" x14ac:dyDescent="0.2">
      <c r="A331" s="16"/>
      <c r="B331" s="73"/>
      <c r="C331" s="16"/>
      <c r="D331" s="16"/>
      <c r="J331" s="16"/>
      <c r="L331" s="3"/>
      <c r="M331" s="3"/>
      <c r="O331" s="74"/>
      <c r="T331" s="3"/>
      <c r="AX331" s="16"/>
      <c r="BC331" s="76"/>
      <c r="BH331" s="74"/>
      <c r="BM331" s="3"/>
      <c r="BN331" s="3"/>
      <c r="BO331" s="3"/>
      <c r="BP331" s="3"/>
      <c r="BQ331" s="3"/>
      <c r="BR331" s="4"/>
      <c r="BS331" s="79"/>
      <c r="BT331" s="3"/>
    </row>
    <row r="332" spans="1:72" ht="12.75" x14ac:dyDescent="0.2">
      <c r="A332" s="16"/>
      <c r="B332" s="73"/>
      <c r="C332" s="16"/>
      <c r="D332" s="16"/>
      <c r="J332" s="16"/>
      <c r="L332" s="3"/>
      <c r="M332" s="3"/>
      <c r="O332" s="74"/>
      <c r="T332" s="3"/>
      <c r="AX332" s="16"/>
      <c r="BC332" s="76"/>
      <c r="BH332" s="74"/>
      <c r="BM332" s="3"/>
      <c r="BN332" s="3"/>
      <c r="BO332" s="3"/>
      <c r="BP332" s="3"/>
      <c r="BQ332" s="3"/>
      <c r="BR332" s="4"/>
      <c r="BS332" s="79"/>
      <c r="BT332" s="3"/>
    </row>
    <row r="333" spans="1:72" ht="12.75" x14ac:dyDescent="0.2">
      <c r="A333" s="16"/>
      <c r="B333" s="73"/>
      <c r="C333" s="16"/>
      <c r="D333" s="16"/>
      <c r="J333" s="16"/>
      <c r="L333" s="3"/>
      <c r="M333" s="3"/>
      <c r="O333" s="74"/>
      <c r="T333" s="3"/>
      <c r="AX333" s="16"/>
      <c r="BC333" s="76"/>
      <c r="BH333" s="74"/>
      <c r="BM333" s="3"/>
      <c r="BN333" s="3"/>
      <c r="BO333" s="3"/>
      <c r="BP333" s="3"/>
      <c r="BQ333" s="3"/>
      <c r="BR333" s="4"/>
      <c r="BS333" s="79"/>
      <c r="BT333" s="3"/>
    </row>
    <row r="334" spans="1:72" ht="12.75" x14ac:dyDescent="0.2">
      <c r="A334" s="16"/>
      <c r="B334" s="73"/>
      <c r="C334" s="16"/>
      <c r="D334" s="16"/>
      <c r="J334" s="16"/>
      <c r="L334" s="3"/>
      <c r="M334" s="3"/>
      <c r="O334" s="74"/>
      <c r="T334" s="3"/>
      <c r="AX334" s="16"/>
      <c r="BC334" s="76"/>
      <c r="BH334" s="74"/>
      <c r="BM334" s="3"/>
      <c r="BN334" s="3"/>
      <c r="BO334" s="3"/>
      <c r="BP334" s="3"/>
      <c r="BQ334" s="3"/>
      <c r="BR334" s="4"/>
      <c r="BS334" s="79"/>
      <c r="BT334" s="3"/>
    </row>
    <row r="335" spans="1:72" ht="12.75" x14ac:dyDescent="0.2">
      <c r="A335" s="16"/>
      <c r="B335" s="73"/>
      <c r="C335" s="16"/>
      <c r="D335" s="16"/>
      <c r="J335" s="16"/>
      <c r="L335" s="3"/>
      <c r="M335" s="3"/>
      <c r="O335" s="74"/>
      <c r="T335" s="3"/>
      <c r="AX335" s="16"/>
      <c r="BC335" s="76"/>
      <c r="BH335" s="74"/>
      <c r="BM335" s="3"/>
      <c r="BN335" s="3"/>
      <c r="BO335" s="3"/>
      <c r="BP335" s="3"/>
      <c r="BQ335" s="3"/>
      <c r="BR335" s="4"/>
      <c r="BS335" s="79"/>
      <c r="BT335" s="3"/>
    </row>
    <row r="336" spans="1:72" ht="12.75" x14ac:dyDescent="0.2">
      <c r="A336" s="16"/>
      <c r="B336" s="73"/>
      <c r="C336" s="16"/>
      <c r="D336" s="16"/>
      <c r="J336" s="16"/>
      <c r="L336" s="3"/>
      <c r="M336" s="3"/>
      <c r="O336" s="74"/>
      <c r="T336" s="3"/>
      <c r="AX336" s="16"/>
      <c r="BC336" s="76"/>
      <c r="BH336" s="74"/>
      <c r="BM336" s="3"/>
      <c r="BN336" s="3"/>
      <c r="BO336" s="3"/>
      <c r="BP336" s="3"/>
      <c r="BQ336" s="3"/>
      <c r="BR336" s="4"/>
      <c r="BS336" s="79"/>
      <c r="BT336" s="3"/>
    </row>
    <row r="337" spans="1:72" ht="12.75" x14ac:dyDescent="0.2">
      <c r="A337" s="16"/>
      <c r="B337" s="73"/>
      <c r="C337" s="16"/>
      <c r="D337" s="16"/>
      <c r="J337" s="16"/>
      <c r="L337" s="3"/>
      <c r="M337" s="3"/>
      <c r="O337" s="74"/>
      <c r="T337" s="3"/>
      <c r="AX337" s="16"/>
      <c r="BC337" s="76"/>
      <c r="BH337" s="74"/>
      <c r="BM337" s="3"/>
      <c r="BN337" s="3"/>
      <c r="BO337" s="3"/>
      <c r="BP337" s="3"/>
      <c r="BQ337" s="3"/>
      <c r="BR337" s="4"/>
      <c r="BS337" s="79"/>
      <c r="BT337" s="3"/>
    </row>
    <row r="338" spans="1:72" ht="12.75" x14ac:dyDescent="0.2">
      <c r="A338" s="16"/>
      <c r="B338" s="73"/>
      <c r="C338" s="16"/>
      <c r="D338" s="16"/>
      <c r="J338" s="16"/>
      <c r="L338" s="3"/>
      <c r="M338" s="3"/>
      <c r="O338" s="74"/>
      <c r="T338" s="3"/>
      <c r="AX338" s="16"/>
      <c r="BC338" s="76"/>
      <c r="BH338" s="74"/>
      <c r="BM338" s="3"/>
      <c r="BN338" s="3"/>
      <c r="BO338" s="3"/>
      <c r="BP338" s="3"/>
      <c r="BQ338" s="3"/>
      <c r="BR338" s="4"/>
      <c r="BS338" s="79"/>
      <c r="BT338" s="3"/>
    </row>
    <row r="339" spans="1:72" ht="12.75" x14ac:dyDescent="0.2">
      <c r="A339" s="16"/>
      <c r="B339" s="73"/>
      <c r="C339" s="16"/>
      <c r="D339" s="16"/>
      <c r="J339" s="16"/>
      <c r="L339" s="3"/>
      <c r="M339" s="3"/>
      <c r="O339" s="74"/>
      <c r="T339" s="3"/>
      <c r="AX339" s="16"/>
      <c r="BC339" s="76"/>
      <c r="BH339" s="74"/>
      <c r="BM339" s="3"/>
      <c r="BN339" s="3"/>
      <c r="BO339" s="3"/>
      <c r="BP339" s="3"/>
      <c r="BQ339" s="3"/>
      <c r="BR339" s="4"/>
      <c r="BS339" s="79"/>
      <c r="BT339" s="3"/>
    </row>
    <row r="340" spans="1:72" ht="12.75" x14ac:dyDescent="0.2">
      <c r="A340" s="16"/>
      <c r="B340" s="73"/>
      <c r="C340" s="16"/>
      <c r="D340" s="16"/>
      <c r="J340" s="16"/>
      <c r="L340" s="3"/>
      <c r="M340" s="3"/>
      <c r="O340" s="74"/>
      <c r="T340" s="3"/>
      <c r="AX340" s="16"/>
      <c r="BC340" s="76"/>
      <c r="BH340" s="74"/>
      <c r="BM340" s="3"/>
      <c r="BN340" s="3"/>
      <c r="BO340" s="3"/>
      <c r="BP340" s="3"/>
      <c r="BQ340" s="3"/>
      <c r="BR340" s="4"/>
      <c r="BS340" s="79"/>
      <c r="BT340" s="3"/>
    </row>
    <row r="341" spans="1:72" ht="12.75" x14ac:dyDescent="0.2">
      <c r="A341" s="16"/>
      <c r="B341" s="73"/>
      <c r="C341" s="16"/>
      <c r="D341" s="16"/>
      <c r="J341" s="16"/>
      <c r="L341" s="3"/>
      <c r="M341" s="3"/>
      <c r="O341" s="74"/>
      <c r="T341" s="3"/>
      <c r="AX341" s="16"/>
      <c r="BC341" s="76"/>
      <c r="BH341" s="74"/>
      <c r="BM341" s="3"/>
      <c r="BN341" s="3"/>
      <c r="BO341" s="3"/>
      <c r="BP341" s="3"/>
      <c r="BQ341" s="3"/>
      <c r="BR341" s="4"/>
      <c r="BS341" s="79"/>
      <c r="BT341" s="3"/>
    </row>
    <row r="342" spans="1:72" ht="12.75" x14ac:dyDescent="0.2">
      <c r="A342" s="16"/>
      <c r="B342" s="73"/>
      <c r="C342" s="16"/>
      <c r="D342" s="16"/>
      <c r="J342" s="16"/>
      <c r="L342" s="3"/>
      <c r="M342" s="3"/>
      <c r="O342" s="74"/>
      <c r="T342" s="3"/>
      <c r="AX342" s="16"/>
      <c r="BC342" s="76"/>
      <c r="BH342" s="74"/>
      <c r="BM342" s="3"/>
      <c r="BN342" s="3"/>
      <c r="BO342" s="3"/>
      <c r="BP342" s="3"/>
      <c r="BQ342" s="3"/>
      <c r="BR342" s="4"/>
      <c r="BS342" s="79"/>
      <c r="BT342" s="3"/>
    </row>
    <row r="343" spans="1:72" ht="12.75" x14ac:dyDescent="0.2">
      <c r="A343" s="16"/>
      <c r="B343" s="73"/>
      <c r="C343" s="16"/>
      <c r="D343" s="16"/>
      <c r="J343" s="16"/>
      <c r="L343" s="3"/>
      <c r="M343" s="3"/>
      <c r="O343" s="74"/>
      <c r="T343" s="3"/>
      <c r="AX343" s="16"/>
      <c r="BC343" s="76"/>
      <c r="BH343" s="74"/>
      <c r="BM343" s="3"/>
      <c r="BN343" s="3"/>
      <c r="BO343" s="3"/>
      <c r="BP343" s="3"/>
      <c r="BQ343" s="3"/>
      <c r="BR343" s="4"/>
      <c r="BS343" s="79"/>
      <c r="BT343" s="3"/>
    </row>
    <row r="344" spans="1:72" ht="12.75" x14ac:dyDescent="0.2">
      <c r="A344" s="16"/>
      <c r="B344" s="73"/>
      <c r="C344" s="16"/>
      <c r="D344" s="16"/>
      <c r="J344" s="16"/>
      <c r="L344" s="3"/>
      <c r="M344" s="3"/>
      <c r="O344" s="74"/>
      <c r="T344" s="3"/>
      <c r="AX344" s="16"/>
      <c r="BC344" s="76"/>
      <c r="BH344" s="74"/>
      <c r="BM344" s="3"/>
      <c r="BN344" s="3"/>
      <c r="BO344" s="3"/>
      <c r="BP344" s="3"/>
      <c r="BQ344" s="3"/>
      <c r="BR344" s="4"/>
      <c r="BS344" s="79"/>
      <c r="BT344" s="3"/>
    </row>
    <row r="345" spans="1:72" ht="12.75" x14ac:dyDescent="0.2">
      <c r="A345" s="16"/>
      <c r="B345" s="73"/>
      <c r="C345" s="16"/>
      <c r="D345" s="16"/>
      <c r="J345" s="16"/>
      <c r="L345" s="3"/>
      <c r="M345" s="3"/>
      <c r="O345" s="74"/>
      <c r="T345" s="3"/>
      <c r="AX345" s="16"/>
      <c r="BC345" s="76"/>
      <c r="BH345" s="74"/>
      <c r="BM345" s="3"/>
      <c r="BN345" s="3"/>
      <c r="BO345" s="3"/>
      <c r="BP345" s="3"/>
      <c r="BQ345" s="3"/>
      <c r="BR345" s="4"/>
      <c r="BS345" s="79"/>
      <c r="BT345" s="3"/>
    </row>
    <row r="346" spans="1:72" ht="12.75" x14ac:dyDescent="0.2">
      <c r="A346" s="16"/>
      <c r="B346" s="73"/>
      <c r="C346" s="16"/>
      <c r="D346" s="16"/>
      <c r="J346" s="16"/>
      <c r="L346" s="3"/>
      <c r="M346" s="3"/>
      <c r="O346" s="74"/>
      <c r="T346" s="3"/>
      <c r="AX346" s="16"/>
      <c r="BC346" s="76"/>
      <c r="BH346" s="74"/>
      <c r="BM346" s="3"/>
      <c r="BN346" s="3"/>
      <c r="BO346" s="3"/>
      <c r="BP346" s="3"/>
      <c r="BQ346" s="3"/>
      <c r="BR346" s="4"/>
      <c r="BS346" s="79"/>
      <c r="BT346" s="3"/>
    </row>
    <row r="347" spans="1:72" ht="12.75" x14ac:dyDescent="0.2">
      <c r="A347" s="16"/>
      <c r="B347" s="73"/>
      <c r="C347" s="16"/>
      <c r="D347" s="16"/>
      <c r="J347" s="16"/>
      <c r="L347" s="3"/>
      <c r="M347" s="3"/>
      <c r="O347" s="74"/>
      <c r="T347" s="3"/>
      <c r="AX347" s="16"/>
      <c r="BC347" s="76"/>
      <c r="BH347" s="74"/>
      <c r="BM347" s="3"/>
      <c r="BN347" s="3"/>
      <c r="BO347" s="3"/>
      <c r="BP347" s="3"/>
      <c r="BQ347" s="3"/>
      <c r="BR347" s="4"/>
      <c r="BS347" s="79"/>
      <c r="BT347" s="3"/>
    </row>
    <row r="348" spans="1:72" ht="12.75" x14ac:dyDescent="0.2">
      <c r="A348" s="16"/>
      <c r="B348" s="73"/>
      <c r="C348" s="16"/>
      <c r="D348" s="16"/>
      <c r="J348" s="16"/>
      <c r="L348" s="3"/>
      <c r="M348" s="3"/>
      <c r="O348" s="74"/>
      <c r="T348" s="3"/>
      <c r="AX348" s="16"/>
      <c r="BC348" s="76"/>
      <c r="BH348" s="74"/>
      <c r="BM348" s="3"/>
      <c r="BN348" s="3"/>
      <c r="BO348" s="3"/>
      <c r="BP348" s="3"/>
      <c r="BQ348" s="3"/>
      <c r="BR348" s="4"/>
      <c r="BS348" s="79"/>
      <c r="BT348" s="3"/>
    </row>
    <row r="349" spans="1:72" ht="12.75" x14ac:dyDescent="0.2">
      <c r="A349" s="16"/>
      <c r="B349" s="73"/>
      <c r="C349" s="16"/>
      <c r="D349" s="16"/>
      <c r="J349" s="16"/>
      <c r="L349" s="3"/>
      <c r="M349" s="3"/>
      <c r="O349" s="74"/>
      <c r="T349" s="3"/>
      <c r="AX349" s="16"/>
      <c r="BC349" s="76"/>
      <c r="BH349" s="74"/>
      <c r="BM349" s="3"/>
      <c r="BN349" s="3"/>
      <c r="BO349" s="3"/>
      <c r="BP349" s="3"/>
      <c r="BQ349" s="3"/>
      <c r="BR349" s="4"/>
      <c r="BS349" s="79"/>
      <c r="BT349" s="3"/>
    </row>
    <row r="350" spans="1:72" ht="12.75" x14ac:dyDescent="0.2">
      <c r="A350" s="16"/>
      <c r="B350" s="73"/>
      <c r="C350" s="16"/>
      <c r="D350" s="16"/>
      <c r="J350" s="16"/>
      <c r="L350" s="3"/>
      <c r="M350" s="3"/>
      <c r="O350" s="74"/>
      <c r="T350" s="3"/>
      <c r="AX350" s="16"/>
      <c r="BC350" s="76"/>
      <c r="BH350" s="74"/>
      <c r="BM350" s="3"/>
      <c r="BN350" s="3"/>
      <c r="BO350" s="3"/>
      <c r="BP350" s="3"/>
      <c r="BQ350" s="3"/>
      <c r="BR350" s="4"/>
      <c r="BS350" s="79"/>
      <c r="BT350" s="3"/>
    </row>
    <row r="351" spans="1:72" ht="12.75" x14ac:dyDescent="0.2">
      <c r="A351" s="16"/>
      <c r="B351" s="73"/>
      <c r="C351" s="16"/>
      <c r="D351" s="16"/>
      <c r="J351" s="16"/>
      <c r="L351" s="3"/>
      <c r="M351" s="3"/>
      <c r="O351" s="74"/>
      <c r="T351" s="3"/>
      <c r="AX351" s="16"/>
      <c r="BC351" s="76"/>
      <c r="BH351" s="74"/>
      <c r="BM351" s="3"/>
      <c r="BN351" s="3"/>
      <c r="BO351" s="3"/>
      <c r="BP351" s="3"/>
      <c r="BQ351" s="3"/>
      <c r="BR351" s="4"/>
      <c r="BS351" s="79"/>
      <c r="BT351" s="3"/>
    </row>
    <row r="352" spans="1:72" ht="12.75" x14ac:dyDescent="0.2">
      <c r="A352" s="16"/>
      <c r="B352" s="73"/>
      <c r="C352" s="16"/>
      <c r="D352" s="16"/>
      <c r="J352" s="16"/>
      <c r="L352" s="3"/>
      <c r="M352" s="3"/>
      <c r="O352" s="74"/>
      <c r="T352" s="3"/>
      <c r="AX352" s="16"/>
      <c r="BC352" s="76"/>
      <c r="BH352" s="74"/>
      <c r="BM352" s="3"/>
      <c r="BN352" s="3"/>
      <c r="BO352" s="3"/>
      <c r="BP352" s="3"/>
      <c r="BQ352" s="3"/>
      <c r="BR352" s="4"/>
      <c r="BS352" s="79"/>
      <c r="BT352" s="3"/>
    </row>
    <row r="353" spans="1:72" ht="12.75" x14ac:dyDescent="0.2">
      <c r="A353" s="16"/>
      <c r="B353" s="73"/>
      <c r="C353" s="16"/>
      <c r="D353" s="16"/>
      <c r="J353" s="16"/>
      <c r="L353" s="3"/>
      <c r="M353" s="3"/>
      <c r="O353" s="74"/>
      <c r="T353" s="3"/>
      <c r="AX353" s="16"/>
      <c r="BC353" s="76"/>
      <c r="BH353" s="74"/>
      <c r="BM353" s="3"/>
      <c r="BN353" s="3"/>
      <c r="BO353" s="3"/>
      <c r="BP353" s="3"/>
      <c r="BQ353" s="3"/>
      <c r="BR353" s="4"/>
      <c r="BS353" s="79"/>
      <c r="BT353" s="3"/>
    </row>
    <row r="354" spans="1:72" ht="12.75" x14ac:dyDescent="0.2">
      <c r="A354" s="16"/>
      <c r="B354" s="73"/>
      <c r="C354" s="16"/>
      <c r="D354" s="16"/>
      <c r="J354" s="16"/>
      <c r="L354" s="3"/>
      <c r="M354" s="3"/>
      <c r="O354" s="74"/>
      <c r="T354" s="3"/>
      <c r="AX354" s="16"/>
      <c r="BC354" s="76"/>
      <c r="BH354" s="74"/>
      <c r="BM354" s="3"/>
      <c r="BN354" s="3"/>
      <c r="BO354" s="3"/>
      <c r="BP354" s="3"/>
      <c r="BQ354" s="3"/>
      <c r="BR354" s="4"/>
      <c r="BS354" s="79"/>
      <c r="BT354" s="3"/>
    </row>
    <row r="355" spans="1:72" ht="12.75" x14ac:dyDescent="0.2">
      <c r="A355" s="16"/>
      <c r="B355" s="73"/>
      <c r="C355" s="16"/>
      <c r="D355" s="16"/>
      <c r="J355" s="16"/>
      <c r="L355" s="3"/>
      <c r="M355" s="3"/>
      <c r="O355" s="74"/>
      <c r="T355" s="3"/>
      <c r="AX355" s="16"/>
      <c r="BC355" s="76"/>
      <c r="BH355" s="74"/>
      <c r="BM355" s="3"/>
      <c r="BN355" s="3"/>
      <c r="BO355" s="3"/>
      <c r="BP355" s="3"/>
      <c r="BQ355" s="3"/>
      <c r="BR355" s="4"/>
      <c r="BS355" s="79"/>
      <c r="BT355" s="3"/>
    </row>
    <row r="356" spans="1:72" ht="12.75" x14ac:dyDescent="0.2">
      <c r="A356" s="16"/>
      <c r="B356" s="73"/>
      <c r="C356" s="16"/>
      <c r="D356" s="16"/>
      <c r="J356" s="16"/>
      <c r="L356" s="3"/>
      <c r="M356" s="3"/>
      <c r="O356" s="74"/>
      <c r="T356" s="3"/>
      <c r="AX356" s="16"/>
      <c r="BC356" s="76"/>
      <c r="BH356" s="74"/>
      <c r="BM356" s="3"/>
      <c r="BN356" s="3"/>
      <c r="BO356" s="3"/>
      <c r="BP356" s="3"/>
      <c r="BQ356" s="3"/>
      <c r="BR356" s="4"/>
      <c r="BS356" s="79"/>
      <c r="BT356" s="3"/>
    </row>
    <row r="357" spans="1:72" ht="12.75" x14ac:dyDescent="0.2">
      <c r="A357" s="16"/>
      <c r="B357" s="73"/>
      <c r="C357" s="16"/>
      <c r="D357" s="16"/>
      <c r="J357" s="16"/>
      <c r="L357" s="3"/>
      <c r="M357" s="3"/>
      <c r="O357" s="74"/>
      <c r="T357" s="3"/>
      <c r="AX357" s="16"/>
      <c r="BC357" s="76"/>
      <c r="BH357" s="74"/>
      <c r="BM357" s="3"/>
      <c r="BN357" s="3"/>
      <c r="BO357" s="3"/>
      <c r="BP357" s="3"/>
      <c r="BQ357" s="3"/>
      <c r="BR357" s="4"/>
      <c r="BS357" s="79"/>
      <c r="BT357" s="3"/>
    </row>
    <row r="358" spans="1:72" ht="12.75" x14ac:dyDescent="0.2">
      <c r="A358" s="16"/>
      <c r="B358" s="73"/>
      <c r="C358" s="16"/>
      <c r="D358" s="16"/>
      <c r="J358" s="16"/>
      <c r="L358" s="3"/>
      <c r="M358" s="3"/>
      <c r="O358" s="74"/>
      <c r="T358" s="3"/>
      <c r="AX358" s="16"/>
      <c r="BC358" s="76"/>
      <c r="BH358" s="74"/>
      <c r="BM358" s="3"/>
      <c r="BN358" s="3"/>
      <c r="BO358" s="3"/>
      <c r="BP358" s="3"/>
      <c r="BQ358" s="3"/>
      <c r="BR358" s="4"/>
      <c r="BS358" s="79"/>
      <c r="BT358" s="3"/>
    </row>
    <row r="359" spans="1:72" ht="12.75" x14ac:dyDescent="0.2">
      <c r="A359" s="16"/>
      <c r="B359" s="73"/>
      <c r="C359" s="16"/>
      <c r="D359" s="16"/>
      <c r="J359" s="16"/>
      <c r="L359" s="3"/>
      <c r="M359" s="3"/>
      <c r="O359" s="74"/>
      <c r="T359" s="3"/>
      <c r="AX359" s="16"/>
      <c r="BC359" s="76"/>
      <c r="BH359" s="74"/>
      <c r="BM359" s="3"/>
      <c r="BN359" s="3"/>
      <c r="BO359" s="3"/>
      <c r="BP359" s="3"/>
      <c r="BQ359" s="3"/>
      <c r="BR359" s="4"/>
      <c r="BS359" s="79"/>
      <c r="BT359" s="3"/>
    </row>
    <row r="360" spans="1:72" ht="12.75" x14ac:dyDescent="0.2">
      <c r="A360" s="16"/>
      <c r="B360" s="73"/>
      <c r="C360" s="16"/>
      <c r="D360" s="16"/>
      <c r="J360" s="16"/>
      <c r="L360" s="3"/>
      <c r="M360" s="3"/>
      <c r="O360" s="74"/>
      <c r="T360" s="3"/>
      <c r="AX360" s="16"/>
      <c r="BC360" s="76"/>
      <c r="BH360" s="74"/>
      <c r="BM360" s="3"/>
      <c r="BN360" s="3"/>
      <c r="BO360" s="3"/>
      <c r="BP360" s="3"/>
      <c r="BQ360" s="3"/>
      <c r="BR360" s="4"/>
      <c r="BS360" s="79"/>
      <c r="BT360" s="3"/>
    </row>
    <row r="361" spans="1:72" ht="12.75" x14ac:dyDescent="0.2">
      <c r="A361" s="16"/>
      <c r="B361" s="73"/>
      <c r="C361" s="16"/>
      <c r="D361" s="16"/>
      <c r="J361" s="16"/>
      <c r="L361" s="3"/>
      <c r="M361" s="3"/>
      <c r="O361" s="74"/>
      <c r="T361" s="3"/>
      <c r="AX361" s="16"/>
      <c r="BC361" s="76"/>
      <c r="BH361" s="74"/>
      <c r="BM361" s="3"/>
      <c r="BN361" s="3"/>
      <c r="BO361" s="3"/>
      <c r="BP361" s="3"/>
      <c r="BQ361" s="3"/>
      <c r="BR361" s="4"/>
      <c r="BS361" s="79"/>
      <c r="BT361" s="3"/>
    </row>
    <row r="362" spans="1:72" ht="12.75" x14ac:dyDescent="0.2">
      <c r="A362" s="16"/>
      <c r="B362" s="73"/>
      <c r="C362" s="16"/>
      <c r="D362" s="16"/>
      <c r="J362" s="16"/>
      <c r="L362" s="3"/>
      <c r="M362" s="3"/>
      <c r="O362" s="74"/>
      <c r="T362" s="3"/>
      <c r="AX362" s="16"/>
      <c r="BC362" s="76"/>
      <c r="BH362" s="74"/>
      <c r="BM362" s="3"/>
      <c r="BN362" s="3"/>
      <c r="BO362" s="3"/>
      <c r="BP362" s="3"/>
      <c r="BQ362" s="3"/>
      <c r="BR362" s="4"/>
      <c r="BS362" s="79"/>
      <c r="BT362" s="3"/>
    </row>
    <row r="363" spans="1:72" ht="12.75" x14ac:dyDescent="0.2">
      <c r="A363" s="16"/>
      <c r="B363" s="73"/>
      <c r="C363" s="16"/>
      <c r="D363" s="16"/>
      <c r="J363" s="16"/>
      <c r="L363" s="3"/>
      <c r="M363" s="3"/>
      <c r="O363" s="74"/>
      <c r="T363" s="3"/>
      <c r="AX363" s="16"/>
      <c r="BC363" s="76"/>
      <c r="BH363" s="74"/>
      <c r="BM363" s="3"/>
      <c r="BN363" s="3"/>
      <c r="BO363" s="3"/>
      <c r="BP363" s="3"/>
      <c r="BQ363" s="3"/>
      <c r="BR363" s="4"/>
      <c r="BS363" s="79"/>
      <c r="BT363" s="3"/>
    </row>
    <row r="364" spans="1:72" ht="12.75" x14ac:dyDescent="0.2">
      <c r="A364" s="16"/>
      <c r="B364" s="73"/>
      <c r="C364" s="16"/>
      <c r="D364" s="16"/>
      <c r="J364" s="16"/>
      <c r="L364" s="3"/>
      <c r="M364" s="3"/>
      <c r="O364" s="74"/>
      <c r="T364" s="3"/>
      <c r="AX364" s="16"/>
      <c r="BC364" s="76"/>
      <c r="BH364" s="74"/>
      <c r="BM364" s="3"/>
      <c r="BN364" s="3"/>
      <c r="BO364" s="3"/>
      <c r="BP364" s="3"/>
      <c r="BQ364" s="3"/>
      <c r="BR364" s="4"/>
      <c r="BS364" s="79"/>
      <c r="BT364" s="3"/>
    </row>
    <row r="365" spans="1:72" ht="12.75" x14ac:dyDescent="0.2">
      <c r="A365" s="16"/>
      <c r="B365" s="73"/>
      <c r="C365" s="16"/>
      <c r="D365" s="16"/>
      <c r="J365" s="16"/>
      <c r="L365" s="3"/>
      <c r="M365" s="3"/>
      <c r="O365" s="74"/>
      <c r="T365" s="3"/>
      <c r="AX365" s="16"/>
      <c r="BC365" s="76"/>
      <c r="BH365" s="74"/>
      <c r="BM365" s="3"/>
      <c r="BN365" s="3"/>
      <c r="BO365" s="3"/>
      <c r="BP365" s="3"/>
      <c r="BQ365" s="3"/>
      <c r="BR365" s="4"/>
      <c r="BS365" s="79"/>
      <c r="BT365" s="3"/>
    </row>
    <row r="366" spans="1:72" ht="12.75" x14ac:dyDescent="0.2">
      <c r="A366" s="16"/>
      <c r="B366" s="73"/>
      <c r="C366" s="16"/>
      <c r="D366" s="16"/>
      <c r="J366" s="16"/>
      <c r="L366" s="3"/>
      <c r="M366" s="3"/>
      <c r="O366" s="74"/>
      <c r="T366" s="3"/>
      <c r="AX366" s="16"/>
      <c r="BC366" s="76"/>
      <c r="BH366" s="74"/>
      <c r="BM366" s="3"/>
      <c r="BN366" s="3"/>
      <c r="BO366" s="3"/>
      <c r="BP366" s="3"/>
      <c r="BQ366" s="3"/>
      <c r="BR366" s="4"/>
      <c r="BS366" s="79"/>
      <c r="BT366" s="3"/>
    </row>
    <row r="367" spans="1:72" ht="12.75" x14ac:dyDescent="0.2">
      <c r="A367" s="16"/>
      <c r="B367" s="73"/>
      <c r="C367" s="16"/>
      <c r="D367" s="16"/>
      <c r="J367" s="16"/>
      <c r="L367" s="3"/>
      <c r="M367" s="3"/>
      <c r="O367" s="74"/>
      <c r="T367" s="3"/>
      <c r="AX367" s="16"/>
      <c r="BC367" s="76"/>
      <c r="BH367" s="74"/>
      <c r="BM367" s="3"/>
      <c r="BN367" s="3"/>
      <c r="BO367" s="3"/>
      <c r="BP367" s="3"/>
      <c r="BQ367" s="3"/>
      <c r="BR367" s="4"/>
      <c r="BS367" s="79"/>
      <c r="BT367" s="3"/>
    </row>
    <row r="368" spans="1:72" ht="12.75" x14ac:dyDescent="0.2">
      <c r="A368" s="16"/>
      <c r="B368" s="73"/>
      <c r="C368" s="16"/>
      <c r="D368" s="16"/>
      <c r="J368" s="16"/>
      <c r="L368" s="3"/>
      <c r="M368" s="3"/>
      <c r="O368" s="74"/>
      <c r="T368" s="3"/>
      <c r="AX368" s="16"/>
      <c r="BC368" s="76"/>
      <c r="BH368" s="74"/>
      <c r="BM368" s="3"/>
      <c r="BN368" s="3"/>
      <c r="BO368" s="3"/>
      <c r="BP368" s="3"/>
      <c r="BQ368" s="3"/>
      <c r="BR368" s="4"/>
      <c r="BS368" s="79"/>
      <c r="BT368" s="3"/>
    </row>
    <row r="369" spans="1:72" ht="12.75" x14ac:dyDescent="0.2">
      <c r="A369" s="16"/>
      <c r="B369" s="73"/>
      <c r="C369" s="16"/>
      <c r="D369" s="16"/>
      <c r="J369" s="16"/>
      <c r="L369" s="3"/>
      <c r="M369" s="3"/>
      <c r="O369" s="74"/>
      <c r="T369" s="3"/>
      <c r="AX369" s="16"/>
      <c r="BC369" s="76"/>
      <c r="BH369" s="74"/>
      <c r="BM369" s="3"/>
      <c r="BN369" s="3"/>
      <c r="BO369" s="3"/>
      <c r="BP369" s="3"/>
      <c r="BQ369" s="3"/>
      <c r="BR369" s="4"/>
      <c r="BS369" s="79"/>
      <c r="BT369" s="3"/>
    </row>
    <row r="370" spans="1:72" ht="12.75" x14ac:dyDescent="0.2">
      <c r="A370" s="16"/>
      <c r="B370" s="73"/>
      <c r="C370" s="16"/>
      <c r="D370" s="16"/>
      <c r="J370" s="16"/>
      <c r="L370" s="3"/>
      <c r="M370" s="3"/>
      <c r="O370" s="74"/>
      <c r="T370" s="3"/>
      <c r="AX370" s="16"/>
      <c r="BC370" s="76"/>
      <c r="BH370" s="74"/>
      <c r="BM370" s="3"/>
      <c r="BN370" s="3"/>
      <c r="BO370" s="3"/>
      <c r="BP370" s="3"/>
      <c r="BQ370" s="3"/>
      <c r="BR370" s="4"/>
      <c r="BS370" s="79"/>
      <c r="BT370" s="3"/>
    </row>
    <row r="371" spans="1:72" ht="12.75" x14ac:dyDescent="0.2">
      <c r="A371" s="16"/>
      <c r="B371" s="73"/>
      <c r="C371" s="16"/>
      <c r="D371" s="16"/>
      <c r="J371" s="16"/>
      <c r="L371" s="3"/>
      <c r="M371" s="3"/>
      <c r="O371" s="74"/>
      <c r="T371" s="3"/>
      <c r="AX371" s="16"/>
      <c r="BC371" s="76"/>
      <c r="BH371" s="74"/>
      <c r="BM371" s="3"/>
      <c r="BN371" s="3"/>
      <c r="BO371" s="3"/>
      <c r="BP371" s="3"/>
      <c r="BQ371" s="3"/>
      <c r="BR371" s="4"/>
      <c r="BS371" s="79"/>
      <c r="BT371" s="3"/>
    </row>
    <row r="372" spans="1:72" ht="12.75" x14ac:dyDescent="0.2">
      <c r="A372" s="16"/>
      <c r="B372" s="73"/>
      <c r="C372" s="16"/>
      <c r="D372" s="16"/>
      <c r="J372" s="16"/>
      <c r="L372" s="3"/>
      <c r="M372" s="3"/>
      <c r="O372" s="74"/>
      <c r="T372" s="3"/>
      <c r="AX372" s="16"/>
      <c r="BC372" s="76"/>
      <c r="BH372" s="74"/>
      <c r="BM372" s="3"/>
      <c r="BN372" s="3"/>
      <c r="BO372" s="3"/>
      <c r="BP372" s="3"/>
      <c r="BQ372" s="3"/>
      <c r="BR372" s="4"/>
      <c r="BS372" s="79"/>
      <c r="BT372" s="3"/>
    </row>
    <row r="373" spans="1:72" ht="12.75" x14ac:dyDescent="0.2">
      <c r="A373" s="16"/>
      <c r="B373" s="73"/>
      <c r="C373" s="16"/>
      <c r="D373" s="16"/>
      <c r="J373" s="16"/>
      <c r="L373" s="3"/>
      <c r="M373" s="3"/>
      <c r="O373" s="74"/>
      <c r="T373" s="3"/>
      <c r="AX373" s="16"/>
      <c r="BC373" s="76"/>
      <c r="BH373" s="74"/>
      <c r="BM373" s="3"/>
      <c r="BN373" s="3"/>
      <c r="BO373" s="3"/>
      <c r="BP373" s="3"/>
      <c r="BQ373" s="3"/>
      <c r="BR373" s="4"/>
      <c r="BS373" s="79"/>
      <c r="BT373" s="3"/>
    </row>
    <row r="374" spans="1:72" ht="12.75" x14ac:dyDescent="0.2">
      <c r="A374" s="16"/>
      <c r="B374" s="73"/>
      <c r="C374" s="16"/>
      <c r="D374" s="16"/>
      <c r="J374" s="16"/>
      <c r="L374" s="3"/>
      <c r="M374" s="3"/>
      <c r="O374" s="74"/>
      <c r="T374" s="3"/>
      <c r="AX374" s="16"/>
      <c r="BC374" s="76"/>
      <c r="BH374" s="74"/>
      <c r="BM374" s="3"/>
      <c r="BN374" s="3"/>
      <c r="BO374" s="3"/>
      <c r="BP374" s="3"/>
      <c r="BQ374" s="3"/>
      <c r="BR374" s="4"/>
      <c r="BS374" s="79"/>
      <c r="BT374" s="3"/>
    </row>
    <row r="375" spans="1:72" ht="12.75" x14ac:dyDescent="0.2">
      <c r="A375" s="16"/>
      <c r="B375" s="73"/>
      <c r="C375" s="16"/>
      <c r="D375" s="16"/>
      <c r="J375" s="16"/>
      <c r="L375" s="3"/>
      <c r="M375" s="3"/>
      <c r="O375" s="74"/>
      <c r="T375" s="3"/>
      <c r="AX375" s="16"/>
      <c r="BC375" s="76"/>
      <c r="BH375" s="74"/>
      <c r="BM375" s="3"/>
      <c r="BN375" s="3"/>
      <c r="BO375" s="3"/>
      <c r="BP375" s="3"/>
      <c r="BQ375" s="3"/>
      <c r="BR375" s="4"/>
      <c r="BS375" s="79"/>
      <c r="BT375" s="3"/>
    </row>
    <row r="376" spans="1:72" ht="12.75" x14ac:dyDescent="0.2">
      <c r="A376" s="16"/>
      <c r="B376" s="73"/>
      <c r="C376" s="16"/>
      <c r="D376" s="16"/>
      <c r="J376" s="16"/>
      <c r="L376" s="3"/>
      <c r="M376" s="3"/>
      <c r="O376" s="74"/>
      <c r="T376" s="3"/>
      <c r="AX376" s="16"/>
      <c r="BC376" s="76"/>
      <c r="BH376" s="74"/>
      <c r="BM376" s="3"/>
      <c r="BN376" s="3"/>
      <c r="BO376" s="3"/>
      <c r="BP376" s="3"/>
      <c r="BQ376" s="3"/>
      <c r="BR376" s="4"/>
      <c r="BS376" s="79"/>
      <c r="BT376" s="3"/>
    </row>
    <row r="377" spans="1:72" ht="12.75" x14ac:dyDescent="0.2">
      <c r="A377" s="16"/>
      <c r="B377" s="73"/>
      <c r="C377" s="16"/>
      <c r="D377" s="16"/>
      <c r="J377" s="16"/>
      <c r="L377" s="3"/>
      <c r="M377" s="3"/>
      <c r="O377" s="74"/>
      <c r="T377" s="3"/>
      <c r="AX377" s="16"/>
      <c r="BC377" s="76"/>
      <c r="BH377" s="74"/>
      <c r="BM377" s="3"/>
      <c r="BN377" s="3"/>
      <c r="BO377" s="3"/>
      <c r="BP377" s="3"/>
      <c r="BQ377" s="3"/>
      <c r="BR377" s="4"/>
      <c r="BS377" s="79"/>
      <c r="BT377" s="3"/>
    </row>
    <row r="378" spans="1:72" ht="12.75" x14ac:dyDescent="0.2">
      <c r="A378" s="16"/>
      <c r="B378" s="73"/>
      <c r="C378" s="16"/>
      <c r="D378" s="16"/>
      <c r="J378" s="16"/>
      <c r="L378" s="3"/>
      <c r="M378" s="3"/>
      <c r="O378" s="74"/>
      <c r="T378" s="3"/>
      <c r="AX378" s="16"/>
      <c r="BC378" s="76"/>
      <c r="BH378" s="74"/>
      <c r="BM378" s="3"/>
      <c r="BN378" s="3"/>
      <c r="BO378" s="3"/>
      <c r="BP378" s="3"/>
      <c r="BQ378" s="3"/>
      <c r="BR378" s="4"/>
      <c r="BS378" s="79"/>
      <c r="BT378" s="3"/>
    </row>
    <row r="379" spans="1:72" ht="12.75" x14ac:dyDescent="0.2">
      <c r="A379" s="16"/>
      <c r="B379" s="73"/>
      <c r="C379" s="16"/>
      <c r="D379" s="16"/>
      <c r="J379" s="16"/>
      <c r="L379" s="3"/>
      <c r="M379" s="3"/>
      <c r="O379" s="74"/>
      <c r="T379" s="3"/>
      <c r="AX379" s="16"/>
      <c r="BC379" s="76"/>
      <c r="BH379" s="74"/>
      <c r="BM379" s="3"/>
      <c r="BN379" s="3"/>
      <c r="BO379" s="3"/>
      <c r="BP379" s="3"/>
      <c r="BQ379" s="3"/>
      <c r="BR379" s="4"/>
      <c r="BS379" s="79"/>
      <c r="BT379" s="3"/>
    </row>
    <row r="380" spans="1:72" ht="12.75" x14ac:dyDescent="0.2">
      <c r="A380" s="16"/>
      <c r="B380" s="73"/>
      <c r="C380" s="16"/>
      <c r="D380" s="16"/>
      <c r="J380" s="16"/>
      <c r="L380" s="3"/>
      <c r="M380" s="3"/>
      <c r="O380" s="74"/>
      <c r="T380" s="3"/>
      <c r="AX380" s="16"/>
      <c r="BC380" s="76"/>
      <c r="BH380" s="74"/>
      <c r="BM380" s="3"/>
      <c r="BN380" s="3"/>
      <c r="BO380" s="3"/>
      <c r="BP380" s="3"/>
      <c r="BQ380" s="3"/>
      <c r="BR380" s="4"/>
      <c r="BS380" s="79"/>
      <c r="BT380" s="3"/>
    </row>
    <row r="381" spans="1:72" ht="12.75" x14ac:dyDescent="0.2">
      <c r="A381" s="16"/>
      <c r="B381" s="73"/>
      <c r="C381" s="16"/>
      <c r="D381" s="16"/>
      <c r="J381" s="16"/>
      <c r="L381" s="3"/>
      <c r="M381" s="3"/>
      <c r="O381" s="74"/>
      <c r="T381" s="3"/>
      <c r="AX381" s="16"/>
      <c r="BC381" s="76"/>
      <c r="BH381" s="74"/>
      <c r="BM381" s="3"/>
      <c r="BN381" s="3"/>
      <c r="BO381" s="3"/>
      <c r="BP381" s="3"/>
      <c r="BQ381" s="3"/>
      <c r="BR381" s="4"/>
      <c r="BS381" s="79"/>
      <c r="BT381" s="3"/>
    </row>
    <row r="382" spans="1:72" ht="12.75" x14ac:dyDescent="0.2">
      <c r="A382" s="16"/>
      <c r="B382" s="73"/>
      <c r="C382" s="16"/>
      <c r="D382" s="16"/>
      <c r="J382" s="16"/>
      <c r="L382" s="3"/>
      <c r="M382" s="3"/>
      <c r="O382" s="74"/>
      <c r="T382" s="3"/>
      <c r="AX382" s="16"/>
      <c r="BC382" s="76"/>
      <c r="BH382" s="74"/>
      <c r="BM382" s="3"/>
      <c r="BN382" s="3"/>
      <c r="BO382" s="3"/>
      <c r="BP382" s="3"/>
      <c r="BQ382" s="3"/>
      <c r="BR382" s="4"/>
      <c r="BS382" s="79"/>
      <c r="BT382" s="3"/>
    </row>
    <row r="383" spans="1:72" ht="12.75" x14ac:dyDescent="0.2">
      <c r="A383" s="16"/>
      <c r="B383" s="73"/>
      <c r="C383" s="16"/>
      <c r="D383" s="16"/>
      <c r="J383" s="16"/>
      <c r="L383" s="3"/>
      <c r="M383" s="3"/>
      <c r="O383" s="74"/>
      <c r="T383" s="3"/>
      <c r="AX383" s="16"/>
      <c r="BC383" s="76"/>
      <c r="BH383" s="74"/>
      <c r="BM383" s="3"/>
      <c r="BN383" s="3"/>
      <c r="BO383" s="3"/>
      <c r="BP383" s="3"/>
      <c r="BQ383" s="3"/>
      <c r="BR383" s="4"/>
      <c r="BS383" s="79"/>
      <c r="BT383" s="3"/>
    </row>
    <row r="384" spans="1:72" ht="12.75" x14ac:dyDescent="0.2">
      <c r="A384" s="16"/>
      <c r="B384" s="73"/>
      <c r="C384" s="16"/>
      <c r="D384" s="16"/>
      <c r="J384" s="16"/>
      <c r="L384" s="3"/>
      <c r="M384" s="3"/>
      <c r="O384" s="74"/>
      <c r="T384" s="3"/>
      <c r="AX384" s="16"/>
      <c r="BC384" s="76"/>
      <c r="BH384" s="74"/>
      <c r="BM384" s="3"/>
      <c r="BN384" s="3"/>
      <c r="BO384" s="3"/>
      <c r="BP384" s="3"/>
      <c r="BQ384" s="3"/>
      <c r="BR384" s="4"/>
      <c r="BS384" s="79"/>
      <c r="BT384" s="3"/>
    </row>
    <row r="385" spans="1:72" ht="12.75" x14ac:dyDescent="0.2">
      <c r="A385" s="16"/>
      <c r="B385" s="73"/>
      <c r="C385" s="16"/>
      <c r="D385" s="16"/>
      <c r="J385" s="16"/>
      <c r="L385" s="3"/>
      <c r="M385" s="3"/>
      <c r="O385" s="74"/>
      <c r="T385" s="3"/>
      <c r="AX385" s="16"/>
      <c r="BC385" s="76"/>
      <c r="BH385" s="74"/>
      <c r="BM385" s="3"/>
      <c r="BN385" s="3"/>
      <c r="BO385" s="3"/>
      <c r="BP385" s="3"/>
      <c r="BQ385" s="3"/>
      <c r="BR385" s="4"/>
      <c r="BS385" s="79"/>
      <c r="BT385" s="3"/>
    </row>
    <row r="386" spans="1:72" ht="12.75" x14ac:dyDescent="0.2">
      <c r="A386" s="16"/>
      <c r="B386" s="73"/>
      <c r="C386" s="16"/>
      <c r="D386" s="16"/>
      <c r="J386" s="16"/>
      <c r="L386" s="3"/>
      <c r="M386" s="3"/>
      <c r="O386" s="74"/>
      <c r="T386" s="3"/>
      <c r="AX386" s="16"/>
      <c r="BC386" s="76"/>
      <c r="BH386" s="74"/>
      <c r="BM386" s="3"/>
      <c r="BN386" s="3"/>
      <c r="BO386" s="3"/>
      <c r="BP386" s="3"/>
      <c r="BQ386" s="3"/>
      <c r="BR386" s="4"/>
      <c r="BS386" s="79"/>
      <c r="BT386" s="3"/>
    </row>
    <row r="387" spans="1:72" ht="12.75" x14ac:dyDescent="0.2">
      <c r="A387" s="16"/>
      <c r="B387" s="73"/>
      <c r="C387" s="16"/>
      <c r="D387" s="16"/>
      <c r="J387" s="16"/>
      <c r="L387" s="3"/>
      <c r="M387" s="3"/>
      <c r="O387" s="74"/>
      <c r="T387" s="3"/>
      <c r="AX387" s="16"/>
      <c r="BC387" s="76"/>
      <c r="BH387" s="74"/>
      <c r="BM387" s="3"/>
      <c r="BN387" s="3"/>
      <c r="BO387" s="3"/>
      <c r="BP387" s="3"/>
      <c r="BQ387" s="3"/>
      <c r="BR387" s="4"/>
      <c r="BS387" s="79"/>
      <c r="BT387" s="3"/>
    </row>
    <row r="388" spans="1:72" ht="12.75" x14ac:dyDescent="0.2">
      <c r="A388" s="16"/>
      <c r="B388" s="73"/>
      <c r="C388" s="16"/>
      <c r="D388" s="16"/>
      <c r="J388" s="16"/>
      <c r="L388" s="3"/>
      <c r="M388" s="3"/>
      <c r="O388" s="74"/>
      <c r="T388" s="3"/>
      <c r="AX388" s="16"/>
      <c r="BC388" s="76"/>
      <c r="BH388" s="74"/>
      <c r="BM388" s="3"/>
      <c r="BN388" s="3"/>
      <c r="BO388" s="3"/>
      <c r="BP388" s="3"/>
      <c r="BQ388" s="3"/>
      <c r="BR388" s="4"/>
      <c r="BS388" s="79"/>
      <c r="BT388" s="3"/>
    </row>
    <row r="389" spans="1:72" ht="12.75" x14ac:dyDescent="0.2">
      <c r="A389" s="16"/>
      <c r="B389" s="73"/>
      <c r="C389" s="16"/>
      <c r="D389" s="16"/>
      <c r="J389" s="16"/>
      <c r="L389" s="3"/>
      <c r="M389" s="3"/>
      <c r="O389" s="74"/>
      <c r="T389" s="3"/>
      <c r="AX389" s="16"/>
      <c r="BC389" s="76"/>
      <c r="BH389" s="74"/>
      <c r="BM389" s="3"/>
      <c r="BN389" s="3"/>
      <c r="BO389" s="3"/>
      <c r="BP389" s="3"/>
      <c r="BQ389" s="3"/>
      <c r="BR389" s="4"/>
      <c r="BS389" s="79"/>
      <c r="BT389" s="3"/>
    </row>
    <row r="390" spans="1:72" ht="12.75" x14ac:dyDescent="0.2">
      <c r="A390" s="16"/>
      <c r="B390" s="73"/>
      <c r="C390" s="16"/>
      <c r="D390" s="16"/>
      <c r="J390" s="16"/>
      <c r="L390" s="3"/>
      <c r="M390" s="3"/>
      <c r="O390" s="74"/>
      <c r="T390" s="3"/>
      <c r="AX390" s="16"/>
      <c r="BC390" s="76"/>
      <c r="BH390" s="74"/>
      <c r="BM390" s="3"/>
      <c r="BN390" s="3"/>
      <c r="BO390" s="3"/>
      <c r="BP390" s="3"/>
      <c r="BQ390" s="3"/>
      <c r="BR390" s="4"/>
      <c r="BS390" s="79"/>
      <c r="BT390" s="3"/>
    </row>
    <row r="391" spans="1:72" ht="12.75" x14ac:dyDescent="0.2">
      <c r="A391" s="16"/>
      <c r="B391" s="73"/>
      <c r="C391" s="16"/>
      <c r="D391" s="16"/>
      <c r="J391" s="16"/>
      <c r="L391" s="3"/>
      <c r="M391" s="3"/>
      <c r="O391" s="74"/>
      <c r="T391" s="3"/>
      <c r="AX391" s="16"/>
      <c r="BC391" s="76"/>
      <c r="BH391" s="74"/>
      <c r="BM391" s="3"/>
      <c r="BN391" s="3"/>
      <c r="BO391" s="3"/>
      <c r="BP391" s="3"/>
      <c r="BQ391" s="3"/>
      <c r="BR391" s="4"/>
      <c r="BS391" s="79"/>
      <c r="BT391" s="3"/>
    </row>
    <row r="392" spans="1:72" ht="12.75" x14ac:dyDescent="0.2">
      <c r="A392" s="16"/>
      <c r="B392" s="73"/>
      <c r="C392" s="16"/>
      <c r="D392" s="16"/>
      <c r="J392" s="16"/>
      <c r="L392" s="3"/>
      <c r="M392" s="3"/>
      <c r="O392" s="74"/>
      <c r="T392" s="3"/>
      <c r="AX392" s="16"/>
      <c r="BC392" s="76"/>
      <c r="BH392" s="74"/>
      <c r="BM392" s="3"/>
      <c r="BN392" s="3"/>
      <c r="BO392" s="3"/>
      <c r="BP392" s="3"/>
      <c r="BQ392" s="3"/>
      <c r="BR392" s="4"/>
      <c r="BS392" s="79"/>
      <c r="BT392" s="3"/>
    </row>
    <row r="393" spans="1:72" ht="12.75" x14ac:dyDescent="0.2">
      <c r="A393" s="16"/>
      <c r="B393" s="73"/>
      <c r="C393" s="16"/>
      <c r="D393" s="16"/>
      <c r="J393" s="16"/>
      <c r="L393" s="3"/>
      <c r="M393" s="3"/>
      <c r="O393" s="74"/>
      <c r="T393" s="3"/>
      <c r="AX393" s="16"/>
      <c r="BC393" s="76"/>
      <c r="BH393" s="74"/>
      <c r="BM393" s="3"/>
      <c r="BN393" s="3"/>
      <c r="BO393" s="3"/>
      <c r="BP393" s="3"/>
      <c r="BQ393" s="3"/>
      <c r="BR393" s="4"/>
      <c r="BS393" s="79"/>
      <c r="BT393" s="3"/>
    </row>
    <row r="394" spans="1:72" ht="12.75" x14ac:dyDescent="0.2">
      <c r="A394" s="16"/>
      <c r="B394" s="73"/>
      <c r="C394" s="16"/>
      <c r="D394" s="16"/>
      <c r="J394" s="16"/>
      <c r="L394" s="3"/>
      <c r="M394" s="3"/>
      <c r="O394" s="74"/>
      <c r="T394" s="3"/>
      <c r="AX394" s="16"/>
      <c r="BC394" s="76"/>
      <c r="BH394" s="74"/>
      <c r="BM394" s="3"/>
      <c r="BN394" s="3"/>
      <c r="BO394" s="3"/>
      <c r="BP394" s="3"/>
      <c r="BQ394" s="3"/>
      <c r="BR394" s="4"/>
      <c r="BS394" s="79"/>
      <c r="BT394" s="3"/>
    </row>
    <row r="395" spans="1:72" ht="12.75" x14ac:dyDescent="0.2">
      <c r="A395" s="16"/>
      <c r="B395" s="73"/>
      <c r="C395" s="16"/>
      <c r="D395" s="16"/>
      <c r="J395" s="16"/>
      <c r="L395" s="3"/>
      <c r="M395" s="3"/>
      <c r="O395" s="74"/>
      <c r="T395" s="3"/>
      <c r="AX395" s="16"/>
      <c r="BC395" s="76"/>
      <c r="BH395" s="74"/>
      <c r="BM395" s="3"/>
      <c r="BN395" s="3"/>
      <c r="BO395" s="3"/>
      <c r="BP395" s="3"/>
      <c r="BQ395" s="3"/>
      <c r="BR395" s="4"/>
      <c r="BS395" s="79"/>
      <c r="BT395" s="3"/>
    </row>
    <row r="396" spans="1:72" ht="12.75" x14ac:dyDescent="0.2">
      <c r="A396" s="16"/>
      <c r="B396" s="73"/>
      <c r="C396" s="16"/>
      <c r="D396" s="16"/>
      <c r="J396" s="16"/>
      <c r="L396" s="3"/>
      <c r="M396" s="3"/>
      <c r="O396" s="74"/>
      <c r="T396" s="3"/>
      <c r="AX396" s="16"/>
      <c r="BC396" s="76"/>
      <c r="BH396" s="74"/>
      <c r="BM396" s="3"/>
      <c r="BN396" s="3"/>
      <c r="BO396" s="3"/>
      <c r="BP396" s="3"/>
      <c r="BQ396" s="3"/>
      <c r="BR396" s="4"/>
      <c r="BS396" s="79"/>
      <c r="BT396" s="3"/>
    </row>
    <row r="397" spans="1:72" ht="12.75" x14ac:dyDescent="0.2">
      <c r="A397" s="16"/>
      <c r="B397" s="73"/>
      <c r="C397" s="16"/>
      <c r="D397" s="16"/>
      <c r="J397" s="16"/>
      <c r="L397" s="3"/>
      <c r="M397" s="3"/>
      <c r="O397" s="74"/>
      <c r="T397" s="3"/>
      <c r="AX397" s="16"/>
      <c r="BC397" s="76"/>
      <c r="BH397" s="74"/>
      <c r="BM397" s="3"/>
      <c r="BN397" s="3"/>
      <c r="BO397" s="3"/>
      <c r="BP397" s="3"/>
      <c r="BQ397" s="3"/>
      <c r="BR397" s="4"/>
      <c r="BS397" s="79"/>
      <c r="BT397" s="3"/>
    </row>
    <row r="398" spans="1:72" ht="12.75" x14ac:dyDescent="0.2">
      <c r="A398" s="16"/>
      <c r="B398" s="73"/>
      <c r="C398" s="16"/>
      <c r="D398" s="16"/>
      <c r="J398" s="16"/>
      <c r="L398" s="3"/>
      <c r="M398" s="3"/>
      <c r="O398" s="74"/>
      <c r="T398" s="3"/>
      <c r="AX398" s="16"/>
      <c r="BC398" s="76"/>
      <c r="BH398" s="74"/>
      <c r="BM398" s="3"/>
      <c r="BN398" s="3"/>
      <c r="BO398" s="3"/>
      <c r="BP398" s="3"/>
      <c r="BQ398" s="3"/>
      <c r="BR398" s="4"/>
      <c r="BS398" s="79"/>
      <c r="BT398" s="3"/>
    </row>
    <row r="399" spans="1:72" ht="12.75" x14ac:dyDescent="0.2">
      <c r="A399" s="16"/>
      <c r="B399" s="73"/>
      <c r="C399" s="16"/>
      <c r="D399" s="16"/>
      <c r="J399" s="16"/>
      <c r="L399" s="3"/>
      <c r="M399" s="3"/>
      <c r="O399" s="74"/>
      <c r="T399" s="3"/>
      <c r="AX399" s="16"/>
      <c r="BC399" s="76"/>
      <c r="BH399" s="74"/>
      <c r="BM399" s="3"/>
      <c r="BN399" s="3"/>
      <c r="BO399" s="3"/>
      <c r="BP399" s="3"/>
      <c r="BQ399" s="3"/>
      <c r="BR399" s="4"/>
      <c r="BS399" s="79"/>
      <c r="BT399" s="3"/>
    </row>
    <row r="400" spans="1:72" ht="12.75" x14ac:dyDescent="0.2">
      <c r="A400" s="16"/>
      <c r="B400" s="73"/>
      <c r="C400" s="16"/>
      <c r="D400" s="16"/>
      <c r="J400" s="16"/>
      <c r="L400" s="3"/>
      <c r="M400" s="3"/>
      <c r="O400" s="74"/>
      <c r="T400" s="3"/>
      <c r="AX400" s="16"/>
      <c r="BC400" s="76"/>
      <c r="BH400" s="74"/>
      <c r="BM400" s="3"/>
      <c r="BN400" s="3"/>
      <c r="BO400" s="3"/>
      <c r="BP400" s="3"/>
      <c r="BQ400" s="3"/>
      <c r="BR400" s="4"/>
      <c r="BS400" s="79"/>
      <c r="BT400" s="3"/>
    </row>
    <row r="401" spans="1:72" ht="12.75" x14ac:dyDescent="0.2">
      <c r="A401" s="16"/>
      <c r="B401" s="73"/>
      <c r="C401" s="16"/>
      <c r="D401" s="16"/>
      <c r="J401" s="16"/>
      <c r="L401" s="3"/>
      <c r="M401" s="3"/>
      <c r="O401" s="74"/>
      <c r="T401" s="3"/>
      <c r="AX401" s="16"/>
      <c r="BC401" s="76"/>
      <c r="BH401" s="74"/>
      <c r="BM401" s="3"/>
      <c r="BN401" s="3"/>
      <c r="BO401" s="3"/>
      <c r="BP401" s="3"/>
      <c r="BQ401" s="3"/>
      <c r="BR401" s="4"/>
      <c r="BS401" s="79"/>
      <c r="BT401" s="3"/>
    </row>
    <row r="402" spans="1:72" ht="12.75" x14ac:dyDescent="0.2">
      <c r="A402" s="16"/>
      <c r="B402" s="73"/>
      <c r="C402" s="16"/>
      <c r="D402" s="16"/>
      <c r="J402" s="16"/>
      <c r="L402" s="3"/>
      <c r="M402" s="3"/>
      <c r="O402" s="74"/>
      <c r="T402" s="3"/>
      <c r="AX402" s="16"/>
      <c r="BC402" s="76"/>
      <c r="BH402" s="74"/>
      <c r="BM402" s="3"/>
      <c r="BN402" s="3"/>
      <c r="BO402" s="3"/>
      <c r="BP402" s="3"/>
      <c r="BQ402" s="3"/>
      <c r="BR402" s="4"/>
      <c r="BS402" s="79"/>
      <c r="BT402" s="3"/>
    </row>
    <row r="403" spans="1:72" ht="12.75" x14ac:dyDescent="0.2">
      <c r="A403" s="16"/>
      <c r="B403" s="73"/>
      <c r="C403" s="16"/>
      <c r="D403" s="16"/>
      <c r="J403" s="16"/>
      <c r="L403" s="3"/>
      <c r="M403" s="3"/>
      <c r="O403" s="74"/>
      <c r="T403" s="3"/>
      <c r="AX403" s="16"/>
      <c r="BC403" s="76"/>
      <c r="BH403" s="74"/>
      <c r="BM403" s="3"/>
      <c r="BN403" s="3"/>
      <c r="BO403" s="3"/>
      <c r="BP403" s="3"/>
      <c r="BQ403" s="3"/>
      <c r="BR403" s="4"/>
      <c r="BS403" s="79"/>
      <c r="BT403" s="3"/>
    </row>
    <row r="404" spans="1:72" ht="12.75" x14ac:dyDescent="0.2">
      <c r="A404" s="16"/>
      <c r="B404" s="73"/>
      <c r="C404" s="16"/>
      <c r="D404" s="16"/>
      <c r="J404" s="16"/>
      <c r="L404" s="3"/>
      <c r="M404" s="3"/>
      <c r="O404" s="74"/>
      <c r="T404" s="3"/>
      <c r="AX404" s="16"/>
      <c r="BC404" s="76"/>
      <c r="BH404" s="74"/>
      <c r="BM404" s="3"/>
      <c r="BN404" s="3"/>
      <c r="BO404" s="3"/>
      <c r="BP404" s="3"/>
      <c r="BQ404" s="3"/>
      <c r="BR404" s="4"/>
      <c r="BS404" s="79"/>
      <c r="BT404" s="3"/>
    </row>
    <row r="405" spans="1:72" ht="12.75" x14ac:dyDescent="0.2">
      <c r="A405" s="16"/>
      <c r="B405" s="73"/>
      <c r="C405" s="16"/>
      <c r="D405" s="16"/>
      <c r="J405" s="16"/>
      <c r="L405" s="3"/>
      <c r="M405" s="3"/>
      <c r="O405" s="74"/>
      <c r="T405" s="3"/>
      <c r="AX405" s="16"/>
      <c r="BC405" s="76"/>
      <c r="BH405" s="74"/>
      <c r="BM405" s="3"/>
      <c r="BN405" s="3"/>
      <c r="BO405" s="3"/>
      <c r="BP405" s="3"/>
      <c r="BQ405" s="3"/>
      <c r="BR405" s="4"/>
      <c r="BS405" s="79"/>
      <c r="BT405" s="3"/>
    </row>
    <row r="406" spans="1:72" ht="12.75" x14ac:dyDescent="0.2">
      <c r="A406" s="16"/>
      <c r="B406" s="73"/>
      <c r="C406" s="16"/>
      <c r="D406" s="16"/>
      <c r="J406" s="16"/>
      <c r="L406" s="3"/>
      <c r="M406" s="3"/>
      <c r="O406" s="74"/>
      <c r="T406" s="3"/>
      <c r="AX406" s="16"/>
      <c r="BC406" s="76"/>
      <c r="BH406" s="74"/>
      <c r="BM406" s="3"/>
      <c r="BN406" s="3"/>
      <c r="BO406" s="3"/>
      <c r="BP406" s="3"/>
      <c r="BQ406" s="3"/>
      <c r="BR406" s="4"/>
      <c r="BS406" s="79"/>
      <c r="BT406" s="3"/>
    </row>
    <row r="407" spans="1:72" ht="12.75" x14ac:dyDescent="0.2">
      <c r="A407" s="16"/>
      <c r="B407" s="73"/>
      <c r="C407" s="16"/>
      <c r="D407" s="16"/>
      <c r="J407" s="16"/>
      <c r="L407" s="3"/>
      <c r="M407" s="3"/>
      <c r="O407" s="74"/>
      <c r="T407" s="3"/>
      <c r="AX407" s="16"/>
      <c r="BC407" s="76"/>
      <c r="BH407" s="74"/>
      <c r="BM407" s="3"/>
      <c r="BN407" s="3"/>
      <c r="BO407" s="3"/>
      <c r="BP407" s="3"/>
      <c r="BQ407" s="3"/>
      <c r="BR407" s="4"/>
      <c r="BS407" s="79"/>
      <c r="BT407" s="3"/>
    </row>
    <row r="408" spans="1:72" ht="12.75" x14ac:dyDescent="0.2">
      <c r="A408" s="16"/>
      <c r="B408" s="73"/>
      <c r="C408" s="16"/>
      <c r="D408" s="16"/>
      <c r="J408" s="16"/>
      <c r="L408" s="3"/>
      <c r="M408" s="3"/>
      <c r="O408" s="74"/>
      <c r="T408" s="3"/>
      <c r="AX408" s="16"/>
      <c r="BC408" s="76"/>
      <c r="BH408" s="74"/>
      <c r="BM408" s="3"/>
      <c r="BN408" s="3"/>
      <c r="BO408" s="3"/>
      <c r="BP408" s="3"/>
      <c r="BQ408" s="3"/>
      <c r="BR408" s="4"/>
      <c r="BS408" s="79"/>
      <c r="BT408" s="3"/>
    </row>
    <row r="409" spans="1:72" ht="12.75" x14ac:dyDescent="0.2">
      <c r="A409" s="16"/>
      <c r="B409" s="73"/>
      <c r="C409" s="16"/>
      <c r="D409" s="16"/>
      <c r="J409" s="16"/>
      <c r="L409" s="3"/>
      <c r="M409" s="3"/>
      <c r="O409" s="74"/>
      <c r="T409" s="3"/>
      <c r="AX409" s="16"/>
      <c r="BC409" s="76"/>
      <c r="BH409" s="74"/>
      <c r="BM409" s="3"/>
      <c r="BN409" s="3"/>
      <c r="BO409" s="3"/>
      <c r="BP409" s="3"/>
      <c r="BQ409" s="3"/>
      <c r="BR409" s="4"/>
      <c r="BS409" s="79"/>
      <c r="BT409" s="3"/>
    </row>
    <row r="410" spans="1:72" ht="12.75" x14ac:dyDescent="0.2">
      <c r="A410" s="16"/>
      <c r="B410" s="73"/>
      <c r="C410" s="16"/>
      <c r="D410" s="16"/>
      <c r="J410" s="16"/>
      <c r="L410" s="3"/>
      <c r="M410" s="3"/>
      <c r="O410" s="74"/>
      <c r="T410" s="3"/>
      <c r="AX410" s="16"/>
      <c r="BC410" s="76"/>
      <c r="BH410" s="74"/>
      <c r="BM410" s="3"/>
      <c r="BN410" s="3"/>
      <c r="BO410" s="3"/>
      <c r="BP410" s="3"/>
      <c r="BQ410" s="3"/>
      <c r="BR410" s="4"/>
      <c r="BS410" s="79"/>
      <c r="BT410" s="3"/>
    </row>
    <row r="411" spans="1:72" ht="12.75" x14ac:dyDescent="0.2">
      <c r="A411" s="16"/>
      <c r="B411" s="73"/>
      <c r="C411" s="16"/>
      <c r="D411" s="16"/>
      <c r="J411" s="16"/>
      <c r="L411" s="3"/>
      <c r="M411" s="3"/>
      <c r="O411" s="74"/>
      <c r="T411" s="3"/>
      <c r="AX411" s="16"/>
      <c r="BC411" s="76"/>
      <c r="BH411" s="74"/>
      <c r="BM411" s="3"/>
      <c r="BN411" s="3"/>
      <c r="BO411" s="3"/>
      <c r="BP411" s="3"/>
      <c r="BQ411" s="3"/>
      <c r="BR411" s="4"/>
      <c r="BS411" s="79"/>
      <c r="BT411" s="3"/>
    </row>
    <row r="412" spans="1:72" ht="12.75" x14ac:dyDescent="0.2">
      <c r="A412" s="16"/>
      <c r="B412" s="73"/>
      <c r="C412" s="16"/>
      <c r="D412" s="16"/>
      <c r="J412" s="16"/>
      <c r="L412" s="3"/>
      <c r="M412" s="3"/>
      <c r="O412" s="74"/>
      <c r="T412" s="3"/>
      <c r="AX412" s="16"/>
      <c r="BC412" s="76"/>
      <c r="BH412" s="74"/>
      <c r="BM412" s="3"/>
      <c r="BN412" s="3"/>
      <c r="BO412" s="3"/>
      <c r="BP412" s="3"/>
      <c r="BQ412" s="3"/>
      <c r="BR412" s="4"/>
      <c r="BS412" s="79"/>
      <c r="BT412" s="3"/>
    </row>
    <row r="413" spans="1:72" ht="12.75" x14ac:dyDescent="0.2">
      <c r="A413" s="16"/>
      <c r="B413" s="73"/>
      <c r="C413" s="16"/>
      <c r="D413" s="16"/>
      <c r="J413" s="16"/>
      <c r="L413" s="3"/>
      <c r="M413" s="3"/>
      <c r="O413" s="74"/>
      <c r="T413" s="3"/>
      <c r="AX413" s="16"/>
      <c r="BC413" s="76"/>
      <c r="BH413" s="74"/>
      <c r="BM413" s="3"/>
      <c r="BN413" s="3"/>
      <c r="BO413" s="3"/>
      <c r="BP413" s="3"/>
      <c r="BQ413" s="3"/>
      <c r="BR413" s="4"/>
      <c r="BS413" s="79"/>
      <c r="BT413" s="3"/>
    </row>
    <row r="414" spans="1:72" ht="12.75" x14ac:dyDescent="0.2">
      <c r="A414" s="16"/>
      <c r="B414" s="73"/>
      <c r="C414" s="16"/>
      <c r="D414" s="16"/>
      <c r="J414" s="16"/>
      <c r="L414" s="3"/>
      <c r="M414" s="3"/>
      <c r="O414" s="74"/>
      <c r="T414" s="3"/>
      <c r="AX414" s="16"/>
      <c r="BC414" s="76"/>
      <c r="BH414" s="74"/>
      <c r="BM414" s="3"/>
      <c r="BN414" s="3"/>
      <c r="BO414" s="3"/>
      <c r="BP414" s="3"/>
      <c r="BQ414" s="3"/>
      <c r="BR414" s="4"/>
      <c r="BS414" s="79"/>
      <c r="BT414" s="3"/>
    </row>
    <row r="415" spans="1:72" ht="12.75" x14ac:dyDescent="0.2">
      <c r="A415" s="16"/>
      <c r="B415" s="73"/>
      <c r="C415" s="16"/>
      <c r="D415" s="16"/>
      <c r="J415" s="16"/>
      <c r="L415" s="3"/>
      <c r="M415" s="3"/>
      <c r="O415" s="74"/>
      <c r="T415" s="3"/>
      <c r="AX415" s="16"/>
      <c r="BC415" s="76"/>
      <c r="BH415" s="74"/>
      <c r="BM415" s="3"/>
      <c r="BN415" s="3"/>
      <c r="BO415" s="3"/>
      <c r="BP415" s="3"/>
      <c r="BQ415" s="3"/>
      <c r="BR415" s="4"/>
      <c r="BS415" s="79"/>
      <c r="BT415" s="3"/>
    </row>
    <row r="416" spans="1:72" ht="12.75" x14ac:dyDescent="0.2">
      <c r="A416" s="16"/>
      <c r="B416" s="73"/>
      <c r="C416" s="16"/>
      <c r="D416" s="16"/>
      <c r="J416" s="16"/>
      <c r="L416" s="3"/>
      <c r="M416" s="3"/>
      <c r="O416" s="74"/>
      <c r="T416" s="3"/>
      <c r="AX416" s="16"/>
      <c r="BC416" s="76"/>
      <c r="BH416" s="74"/>
      <c r="BM416" s="3"/>
      <c r="BN416" s="3"/>
      <c r="BO416" s="3"/>
      <c r="BP416" s="3"/>
      <c r="BQ416" s="3"/>
      <c r="BR416" s="4"/>
      <c r="BS416" s="79"/>
      <c r="BT416" s="3"/>
    </row>
    <row r="417" spans="1:72" ht="12.75" x14ac:dyDescent="0.2">
      <c r="A417" s="16"/>
      <c r="B417" s="73"/>
      <c r="C417" s="16"/>
      <c r="D417" s="16"/>
      <c r="J417" s="16"/>
      <c r="L417" s="3"/>
      <c r="M417" s="3"/>
      <c r="O417" s="74"/>
      <c r="T417" s="3"/>
      <c r="AX417" s="16"/>
      <c r="BC417" s="76"/>
      <c r="BH417" s="74"/>
      <c r="BM417" s="3"/>
      <c r="BN417" s="3"/>
      <c r="BO417" s="3"/>
      <c r="BP417" s="3"/>
      <c r="BQ417" s="3"/>
      <c r="BR417" s="4"/>
      <c r="BS417" s="79"/>
      <c r="BT417" s="3"/>
    </row>
    <row r="418" spans="1:72" ht="12.75" x14ac:dyDescent="0.2">
      <c r="A418" s="16"/>
      <c r="B418" s="73"/>
      <c r="C418" s="16"/>
      <c r="D418" s="16"/>
      <c r="J418" s="16"/>
      <c r="L418" s="3"/>
      <c r="M418" s="3"/>
      <c r="O418" s="74"/>
      <c r="T418" s="3"/>
      <c r="AX418" s="16"/>
      <c r="BC418" s="76"/>
      <c r="BH418" s="74"/>
      <c r="BM418" s="3"/>
      <c r="BN418" s="3"/>
      <c r="BO418" s="3"/>
      <c r="BP418" s="3"/>
      <c r="BQ418" s="3"/>
      <c r="BR418" s="4"/>
      <c r="BS418" s="79"/>
      <c r="BT418" s="3"/>
    </row>
    <row r="419" spans="1:72" ht="12.75" x14ac:dyDescent="0.2">
      <c r="A419" s="16"/>
      <c r="B419" s="73"/>
      <c r="C419" s="16"/>
      <c r="D419" s="16"/>
      <c r="J419" s="16"/>
      <c r="L419" s="3"/>
      <c r="M419" s="3"/>
      <c r="O419" s="74"/>
      <c r="T419" s="3"/>
      <c r="AX419" s="16"/>
      <c r="BC419" s="76"/>
      <c r="BH419" s="74"/>
      <c r="BM419" s="3"/>
      <c r="BN419" s="3"/>
      <c r="BO419" s="3"/>
      <c r="BP419" s="3"/>
      <c r="BQ419" s="3"/>
      <c r="BR419" s="4"/>
      <c r="BS419" s="79"/>
      <c r="BT419" s="3"/>
    </row>
    <row r="420" spans="1:72" ht="12.75" x14ac:dyDescent="0.2">
      <c r="A420" s="16"/>
      <c r="B420" s="73"/>
      <c r="C420" s="16"/>
      <c r="D420" s="16"/>
      <c r="J420" s="16"/>
      <c r="L420" s="3"/>
      <c r="M420" s="3"/>
      <c r="O420" s="74"/>
      <c r="T420" s="3"/>
      <c r="AX420" s="16"/>
      <c r="BC420" s="76"/>
      <c r="BH420" s="74"/>
      <c r="BM420" s="3"/>
      <c r="BN420" s="3"/>
      <c r="BO420" s="3"/>
      <c r="BP420" s="3"/>
      <c r="BQ420" s="3"/>
      <c r="BR420" s="4"/>
      <c r="BS420" s="79"/>
      <c r="BT420" s="3"/>
    </row>
    <row r="421" spans="1:72" ht="12.75" x14ac:dyDescent="0.2">
      <c r="A421" s="16"/>
      <c r="B421" s="73"/>
      <c r="C421" s="16"/>
      <c r="D421" s="16"/>
      <c r="J421" s="16"/>
      <c r="L421" s="3"/>
      <c r="M421" s="3"/>
      <c r="O421" s="74"/>
      <c r="T421" s="3"/>
      <c r="AX421" s="16"/>
      <c r="BC421" s="76"/>
      <c r="BH421" s="74"/>
      <c r="BM421" s="3"/>
      <c r="BN421" s="3"/>
      <c r="BO421" s="3"/>
      <c r="BP421" s="3"/>
      <c r="BQ421" s="3"/>
      <c r="BR421" s="4"/>
      <c r="BS421" s="79"/>
      <c r="BT421" s="3"/>
    </row>
    <row r="422" spans="1:72" ht="12.75" x14ac:dyDescent="0.2">
      <c r="A422" s="16"/>
      <c r="B422" s="73"/>
      <c r="C422" s="16"/>
      <c r="D422" s="16"/>
      <c r="J422" s="16"/>
      <c r="L422" s="3"/>
      <c r="M422" s="3"/>
      <c r="O422" s="74"/>
      <c r="T422" s="3"/>
      <c r="AX422" s="16"/>
      <c r="BC422" s="76"/>
      <c r="BH422" s="74"/>
      <c r="BM422" s="3"/>
      <c r="BN422" s="3"/>
      <c r="BO422" s="3"/>
      <c r="BP422" s="3"/>
      <c r="BQ422" s="3"/>
      <c r="BR422" s="4"/>
      <c r="BS422" s="79"/>
      <c r="BT422" s="3"/>
    </row>
    <row r="423" spans="1:72" ht="12.75" x14ac:dyDescent="0.2">
      <c r="A423" s="16"/>
      <c r="B423" s="73"/>
      <c r="C423" s="16"/>
      <c r="D423" s="16"/>
      <c r="J423" s="16"/>
      <c r="L423" s="3"/>
      <c r="M423" s="3"/>
      <c r="O423" s="74"/>
      <c r="T423" s="3"/>
      <c r="AX423" s="16"/>
      <c r="BC423" s="76"/>
      <c r="BH423" s="74"/>
      <c r="BM423" s="3"/>
      <c r="BN423" s="3"/>
      <c r="BO423" s="3"/>
      <c r="BP423" s="3"/>
      <c r="BQ423" s="3"/>
      <c r="BR423" s="4"/>
      <c r="BS423" s="79"/>
      <c r="BT423" s="3"/>
    </row>
    <row r="424" spans="1:72" ht="12.75" x14ac:dyDescent="0.2">
      <c r="A424" s="16"/>
      <c r="B424" s="73"/>
      <c r="C424" s="16"/>
      <c r="D424" s="16"/>
      <c r="J424" s="16"/>
      <c r="L424" s="3"/>
      <c r="M424" s="3"/>
      <c r="O424" s="74"/>
      <c r="T424" s="3"/>
      <c r="AX424" s="16"/>
      <c r="BC424" s="76"/>
      <c r="BH424" s="74"/>
      <c r="BM424" s="3"/>
      <c r="BN424" s="3"/>
      <c r="BO424" s="3"/>
      <c r="BP424" s="3"/>
      <c r="BQ424" s="3"/>
      <c r="BR424" s="4"/>
      <c r="BS424" s="79"/>
      <c r="BT424" s="3"/>
    </row>
    <row r="425" spans="1:72" ht="12.75" x14ac:dyDescent="0.2">
      <c r="A425" s="16"/>
      <c r="B425" s="73"/>
      <c r="C425" s="16"/>
      <c r="D425" s="16"/>
      <c r="J425" s="16"/>
      <c r="L425" s="3"/>
      <c r="M425" s="3"/>
      <c r="O425" s="74"/>
      <c r="T425" s="3"/>
      <c r="AX425" s="16"/>
      <c r="BC425" s="76"/>
      <c r="BH425" s="74"/>
      <c r="BM425" s="3"/>
      <c r="BN425" s="3"/>
      <c r="BO425" s="3"/>
      <c r="BP425" s="3"/>
      <c r="BQ425" s="3"/>
      <c r="BR425" s="4"/>
      <c r="BS425" s="79"/>
      <c r="BT425" s="3"/>
    </row>
    <row r="426" spans="1:72" ht="12.75" x14ac:dyDescent="0.2">
      <c r="A426" s="16"/>
      <c r="B426" s="73"/>
      <c r="C426" s="16"/>
      <c r="D426" s="16"/>
      <c r="J426" s="16"/>
      <c r="L426" s="3"/>
      <c r="M426" s="3"/>
      <c r="O426" s="74"/>
      <c r="T426" s="3"/>
      <c r="AX426" s="16"/>
      <c r="BC426" s="76"/>
      <c r="BH426" s="74"/>
      <c r="BM426" s="3"/>
      <c r="BN426" s="3"/>
      <c r="BO426" s="3"/>
      <c r="BP426" s="3"/>
      <c r="BQ426" s="3"/>
      <c r="BR426" s="4"/>
      <c r="BS426" s="79"/>
      <c r="BT426" s="3"/>
    </row>
    <row r="427" spans="1:72" ht="12.75" x14ac:dyDescent="0.2">
      <c r="A427" s="16"/>
      <c r="B427" s="73"/>
      <c r="C427" s="16"/>
      <c r="D427" s="16"/>
      <c r="J427" s="16"/>
      <c r="L427" s="3"/>
      <c r="M427" s="3"/>
      <c r="O427" s="74"/>
      <c r="T427" s="3"/>
      <c r="AX427" s="16"/>
      <c r="BC427" s="76"/>
      <c r="BH427" s="74"/>
      <c r="BM427" s="3"/>
      <c r="BN427" s="3"/>
      <c r="BO427" s="3"/>
      <c r="BP427" s="3"/>
      <c r="BQ427" s="3"/>
      <c r="BR427" s="4"/>
      <c r="BS427" s="79"/>
      <c r="BT427" s="3"/>
    </row>
    <row r="428" spans="1:72" ht="12.75" x14ac:dyDescent="0.2">
      <c r="A428" s="16"/>
      <c r="B428" s="73"/>
      <c r="C428" s="16"/>
      <c r="D428" s="16"/>
      <c r="J428" s="16"/>
      <c r="L428" s="3"/>
      <c r="M428" s="3"/>
      <c r="O428" s="74"/>
      <c r="T428" s="3"/>
      <c r="AX428" s="16"/>
      <c r="BC428" s="76"/>
      <c r="BH428" s="74"/>
      <c r="BM428" s="3"/>
      <c r="BN428" s="3"/>
      <c r="BO428" s="3"/>
      <c r="BP428" s="3"/>
      <c r="BQ428" s="3"/>
      <c r="BR428" s="4"/>
      <c r="BS428" s="79"/>
      <c r="BT428" s="3"/>
    </row>
    <row r="429" spans="1:72" ht="12.75" x14ac:dyDescent="0.2">
      <c r="A429" s="16"/>
      <c r="B429" s="73"/>
      <c r="C429" s="16"/>
      <c r="D429" s="16"/>
      <c r="J429" s="16"/>
      <c r="L429" s="3"/>
      <c r="M429" s="3"/>
      <c r="O429" s="74"/>
      <c r="T429" s="3"/>
      <c r="AX429" s="16"/>
      <c r="BC429" s="76"/>
      <c r="BH429" s="74"/>
      <c r="BM429" s="3"/>
      <c r="BN429" s="3"/>
      <c r="BO429" s="3"/>
      <c r="BP429" s="3"/>
      <c r="BQ429" s="3"/>
      <c r="BR429" s="4"/>
      <c r="BS429" s="79"/>
      <c r="BT429" s="3"/>
    </row>
    <row r="430" spans="1:72" ht="12.75" x14ac:dyDescent="0.2">
      <c r="A430" s="16"/>
      <c r="B430" s="73"/>
      <c r="C430" s="16"/>
      <c r="D430" s="16"/>
      <c r="J430" s="16"/>
      <c r="L430" s="3"/>
      <c r="M430" s="3"/>
      <c r="O430" s="74"/>
      <c r="T430" s="3"/>
      <c r="AX430" s="16"/>
      <c r="BC430" s="76"/>
      <c r="BH430" s="74"/>
      <c r="BM430" s="3"/>
      <c r="BN430" s="3"/>
      <c r="BO430" s="3"/>
      <c r="BP430" s="3"/>
      <c r="BQ430" s="3"/>
      <c r="BR430" s="4"/>
      <c r="BS430" s="79"/>
      <c r="BT430" s="3"/>
    </row>
    <row r="431" spans="1:72" ht="12.75" x14ac:dyDescent="0.2">
      <c r="A431" s="16"/>
      <c r="B431" s="73"/>
      <c r="C431" s="16"/>
      <c r="D431" s="16"/>
      <c r="J431" s="16"/>
      <c r="L431" s="3"/>
      <c r="M431" s="3"/>
      <c r="O431" s="74"/>
      <c r="T431" s="3"/>
      <c r="AX431" s="16"/>
      <c r="BC431" s="76"/>
      <c r="BH431" s="74"/>
      <c r="BM431" s="3"/>
      <c r="BN431" s="3"/>
      <c r="BO431" s="3"/>
      <c r="BP431" s="3"/>
      <c r="BQ431" s="3"/>
      <c r="BR431" s="4"/>
      <c r="BS431" s="79"/>
      <c r="BT431" s="3"/>
    </row>
    <row r="432" spans="1:72" ht="12.75" x14ac:dyDescent="0.2">
      <c r="A432" s="16"/>
      <c r="B432" s="73"/>
      <c r="C432" s="16"/>
      <c r="D432" s="16"/>
      <c r="J432" s="16"/>
      <c r="L432" s="3"/>
      <c r="M432" s="3"/>
      <c r="O432" s="74"/>
      <c r="T432" s="3"/>
      <c r="AX432" s="16"/>
      <c r="BC432" s="76"/>
      <c r="BH432" s="74"/>
      <c r="BM432" s="3"/>
      <c r="BN432" s="3"/>
      <c r="BO432" s="3"/>
      <c r="BP432" s="3"/>
      <c r="BQ432" s="3"/>
      <c r="BR432" s="4"/>
      <c r="BS432" s="79"/>
      <c r="BT432" s="3"/>
    </row>
    <row r="433" spans="1:72" ht="12.75" x14ac:dyDescent="0.2">
      <c r="A433" s="16"/>
      <c r="B433" s="73"/>
      <c r="C433" s="16"/>
      <c r="D433" s="16"/>
      <c r="J433" s="16"/>
      <c r="L433" s="3"/>
      <c r="M433" s="3"/>
      <c r="O433" s="74"/>
      <c r="T433" s="3"/>
      <c r="AX433" s="16"/>
      <c r="BC433" s="76"/>
      <c r="BH433" s="74"/>
      <c r="BM433" s="3"/>
      <c r="BN433" s="3"/>
      <c r="BO433" s="3"/>
      <c r="BP433" s="3"/>
      <c r="BQ433" s="3"/>
      <c r="BR433" s="4"/>
      <c r="BS433" s="79"/>
      <c r="BT433" s="3"/>
    </row>
    <row r="434" spans="1:72" ht="12.75" x14ac:dyDescent="0.2">
      <c r="A434" s="16"/>
      <c r="B434" s="73"/>
      <c r="C434" s="16"/>
      <c r="D434" s="16"/>
      <c r="J434" s="16"/>
      <c r="L434" s="3"/>
      <c r="M434" s="3"/>
      <c r="O434" s="74"/>
      <c r="T434" s="3"/>
      <c r="AX434" s="16"/>
      <c r="BC434" s="76"/>
      <c r="BH434" s="74"/>
      <c r="BM434" s="3"/>
      <c r="BN434" s="3"/>
      <c r="BO434" s="3"/>
      <c r="BP434" s="3"/>
      <c r="BQ434" s="3"/>
      <c r="BR434" s="4"/>
      <c r="BS434" s="79"/>
      <c r="BT434" s="3"/>
    </row>
    <row r="435" spans="1:72" ht="12.75" x14ac:dyDescent="0.2">
      <c r="A435" s="16"/>
      <c r="B435" s="73"/>
      <c r="C435" s="16"/>
      <c r="D435" s="16"/>
      <c r="J435" s="16"/>
      <c r="L435" s="3"/>
      <c r="M435" s="3"/>
      <c r="O435" s="74"/>
      <c r="T435" s="3"/>
      <c r="AX435" s="16"/>
      <c r="BC435" s="76"/>
      <c r="BH435" s="74"/>
      <c r="BM435" s="3"/>
      <c r="BN435" s="3"/>
      <c r="BO435" s="3"/>
      <c r="BP435" s="3"/>
      <c r="BQ435" s="3"/>
      <c r="BR435" s="4"/>
      <c r="BS435" s="79"/>
      <c r="BT435" s="3"/>
    </row>
    <row r="436" spans="1:72" ht="12.75" x14ac:dyDescent="0.2">
      <c r="A436" s="16"/>
      <c r="B436" s="73"/>
      <c r="C436" s="16"/>
      <c r="D436" s="16"/>
      <c r="J436" s="16"/>
      <c r="L436" s="3"/>
      <c r="M436" s="3"/>
      <c r="O436" s="74"/>
      <c r="T436" s="3"/>
      <c r="AX436" s="16"/>
      <c r="BC436" s="76"/>
      <c r="BH436" s="74"/>
      <c r="BM436" s="3"/>
      <c r="BN436" s="3"/>
      <c r="BO436" s="3"/>
      <c r="BP436" s="3"/>
      <c r="BQ436" s="3"/>
      <c r="BR436" s="4"/>
      <c r="BS436" s="79"/>
      <c r="BT436" s="3"/>
    </row>
    <row r="437" spans="1:72" ht="12.75" x14ac:dyDescent="0.2">
      <c r="A437" s="16"/>
      <c r="B437" s="73"/>
      <c r="C437" s="16"/>
      <c r="D437" s="16"/>
      <c r="J437" s="16"/>
      <c r="L437" s="3"/>
      <c r="M437" s="3"/>
      <c r="O437" s="74"/>
      <c r="T437" s="3"/>
      <c r="AX437" s="16"/>
      <c r="BC437" s="76"/>
      <c r="BH437" s="74"/>
      <c r="BM437" s="3"/>
      <c r="BN437" s="3"/>
      <c r="BO437" s="3"/>
      <c r="BP437" s="3"/>
      <c r="BQ437" s="3"/>
      <c r="BR437" s="4"/>
      <c r="BS437" s="79"/>
      <c r="BT437" s="3"/>
    </row>
    <row r="438" spans="1:72" ht="12.75" x14ac:dyDescent="0.2">
      <c r="A438" s="16"/>
      <c r="B438" s="73"/>
      <c r="C438" s="16"/>
      <c r="D438" s="16"/>
      <c r="J438" s="16"/>
      <c r="L438" s="3"/>
      <c r="M438" s="3"/>
      <c r="O438" s="74"/>
      <c r="T438" s="3"/>
      <c r="AX438" s="16"/>
      <c r="BC438" s="76"/>
      <c r="BH438" s="74"/>
      <c r="BM438" s="3"/>
      <c r="BN438" s="3"/>
      <c r="BO438" s="3"/>
      <c r="BP438" s="3"/>
      <c r="BQ438" s="3"/>
      <c r="BR438" s="4"/>
      <c r="BS438" s="79"/>
      <c r="BT438" s="3"/>
    </row>
    <row r="439" spans="1:72" ht="12.75" x14ac:dyDescent="0.2">
      <c r="A439" s="16"/>
      <c r="B439" s="73"/>
      <c r="C439" s="16"/>
      <c r="D439" s="16"/>
      <c r="J439" s="16"/>
      <c r="L439" s="3"/>
      <c r="M439" s="3"/>
      <c r="O439" s="74"/>
      <c r="T439" s="3"/>
      <c r="AX439" s="16"/>
      <c r="BC439" s="76"/>
      <c r="BH439" s="74"/>
      <c r="BM439" s="3"/>
      <c r="BN439" s="3"/>
      <c r="BO439" s="3"/>
      <c r="BP439" s="3"/>
      <c r="BQ439" s="3"/>
      <c r="BR439" s="4"/>
      <c r="BS439" s="79"/>
      <c r="BT439" s="3"/>
    </row>
    <row r="440" spans="1:72" ht="12.75" x14ac:dyDescent="0.2">
      <c r="A440" s="16"/>
      <c r="B440" s="73"/>
      <c r="C440" s="16"/>
      <c r="D440" s="16"/>
      <c r="J440" s="16"/>
      <c r="L440" s="3"/>
      <c r="M440" s="3"/>
      <c r="O440" s="74"/>
      <c r="T440" s="3"/>
      <c r="AX440" s="16"/>
      <c r="BC440" s="76"/>
      <c r="BH440" s="74"/>
      <c r="BM440" s="3"/>
      <c r="BN440" s="3"/>
      <c r="BO440" s="3"/>
      <c r="BP440" s="3"/>
      <c r="BQ440" s="3"/>
      <c r="BR440" s="4"/>
      <c r="BS440" s="79"/>
      <c r="BT440" s="3"/>
    </row>
    <row r="441" spans="1:72" ht="12.75" x14ac:dyDescent="0.2">
      <c r="A441" s="16"/>
      <c r="B441" s="73"/>
      <c r="C441" s="16"/>
      <c r="D441" s="16"/>
      <c r="J441" s="16"/>
      <c r="L441" s="3"/>
      <c r="M441" s="3"/>
      <c r="O441" s="74"/>
      <c r="T441" s="3"/>
      <c r="AX441" s="16"/>
      <c r="BC441" s="76"/>
      <c r="BH441" s="74"/>
      <c r="BM441" s="3"/>
      <c r="BN441" s="3"/>
      <c r="BO441" s="3"/>
      <c r="BP441" s="3"/>
      <c r="BQ441" s="3"/>
      <c r="BR441" s="4"/>
      <c r="BS441" s="79"/>
      <c r="BT441" s="3"/>
    </row>
    <row r="442" spans="1:72" ht="12.75" x14ac:dyDescent="0.2">
      <c r="A442" s="16"/>
      <c r="B442" s="73"/>
      <c r="C442" s="16"/>
      <c r="D442" s="16"/>
      <c r="J442" s="16"/>
      <c r="L442" s="3"/>
      <c r="M442" s="3"/>
      <c r="O442" s="74"/>
      <c r="T442" s="3"/>
      <c r="AX442" s="16"/>
      <c r="BC442" s="76"/>
      <c r="BH442" s="74"/>
      <c r="BM442" s="3"/>
      <c r="BN442" s="3"/>
      <c r="BO442" s="3"/>
      <c r="BP442" s="3"/>
      <c r="BQ442" s="3"/>
      <c r="BR442" s="4"/>
      <c r="BS442" s="79"/>
      <c r="BT442" s="3"/>
    </row>
    <row r="443" spans="1:72" ht="12.75" x14ac:dyDescent="0.2">
      <c r="A443" s="16"/>
      <c r="B443" s="73"/>
      <c r="C443" s="16"/>
      <c r="D443" s="16"/>
      <c r="J443" s="16"/>
      <c r="L443" s="3"/>
      <c r="M443" s="3"/>
      <c r="O443" s="74"/>
      <c r="T443" s="3"/>
      <c r="AX443" s="16"/>
      <c r="BC443" s="76"/>
      <c r="BH443" s="74"/>
      <c r="BM443" s="3"/>
      <c r="BN443" s="3"/>
      <c r="BO443" s="3"/>
      <c r="BP443" s="3"/>
      <c r="BQ443" s="3"/>
      <c r="BR443" s="4"/>
      <c r="BS443" s="79"/>
      <c r="BT443" s="3"/>
    </row>
    <row r="444" spans="1:72" ht="12.75" x14ac:dyDescent="0.2">
      <c r="A444" s="16"/>
      <c r="B444" s="73"/>
      <c r="C444" s="16"/>
      <c r="D444" s="16"/>
      <c r="J444" s="16"/>
      <c r="L444" s="3"/>
      <c r="M444" s="3"/>
      <c r="O444" s="74"/>
      <c r="T444" s="3"/>
      <c r="AX444" s="16"/>
      <c r="BC444" s="76"/>
      <c r="BH444" s="74"/>
      <c r="BM444" s="3"/>
      <c r="BN444" s="3"/>
      <c r="BO444" s="3"/>
      <c r="BP444" s="3"/>
      <c r="BQ444" s="3"/>
      <c r="BR444" s="4"/>
      <c r="BS444" s="79"/>
      <c r="BT444" s="3"/>
    </row>
    <row r="445" spans="1:72" ht="12.75" x14ac:dyDescent="0.2">
      <c r="A445" s="16"/>
      <c r="B445" s="73"/>
      <c r="C445" s="16"/>
      <c r="D445" s="16"/>
      <c r="J445" s="16"/>
      <c r="L445" s="3"/>
      <c r="M445" s="3"/>
      <c r="O445" s="74"/>
      <c r="T445" s="3"/>
      <c r="AX445" s="16"/>
      <c r="BC445" s="76"/>
      <c r="BH445" s="74"/>
      <c r="BM445" s="3"/>
      <c r="BN445" s="3"/>
      <c r="BO445" s="3"/>
      <c r="BP445" s="3"/>
      <c r="BQ445" s="3"/>
      <c r="BR445" s="4"/>
      <c r="BS445" s="79"/>
      <c r="BT445" s="3"/>
    </row>
    <row r="446" spans="1:72" ht="12.75" x14ac:dyDescent="0.2">
      <c r="A446" s="16"/>
      <c r="B446" s="73"/>
      <c r="C446" s="16"/>
      <c r="D446" s="16"/>
      <c r="J446" s="16"/>
      <c r="L446" s="3"/>
      <c r="M446" s="3"/>
      <c r="O446" s="74"/>
      <c r="T446" s="3"/>
      <c r="AX446" s="16"/>
      <c r="BC446" s="76"/>
      <c r="BH446" s="74"/>
      <c r="BM446" s="3"/>
      <c r="BN446" s="3"/>
      <c r="BO446" s="3"/>
      <c r="BP446" s="3"/>
      <c r="BQ446" s="3"/>
      <c r="BR446" s="4"/>
      <c r="BS446" s="79"/>
      <c r="BT446" s="3"/>
    </row>
    <row r="447" spans="1:72" ht="12.75" x14ac:dyDescent="0.2">
      <c r="A447" s="16"/>
      <c r="B447" s="73"/>
      <c r="C447" s="16"/>
      <c r="D447" s="16"/>
      <c r="J447" s="16"/>
      <c r="L447" s="3"/>
      <c r="M447" s="3"/>
      <c r="O447" s="74"/>
      <c r="T447" s="3"/>
      <c r="AX447" s="16"/>
      <c r="BC447" s="76"/>
      <c r="BH447" s="74"/>
      <c r="BM447" s="3"/>
      <c r="BN447" s="3"/>
      <c r="BO447" s="3"/>
      <c r="BP447" s="3"/>
      <c r="BQ447" s="3"/>
      <c r="BR447" s="4"/>
      <c r="BS447" s="79"/>
      <c r="BT447" s="3"/>
    </row>
    <row r="448" spans="1:72" ht="12.75" x14ac:dyDescent="0.2">
      <c r="A448" s="16"/>
      <c r="B448" s="73"/>
      <c r="C448" s="16"/>
      <c r="D448" s="16"/>
      <c r="J448" s="16"/>
      <c r="L448" s="3"/>
      <c r="M448" s="3"/>
      <c r="O448" s="74"/>
      <c r="T448" s="3"/>
      <c r="AX448" s="16"/>
      <c r="BC448" s="76"/>
      <c r="BH448" s="74"/>
      <c r="BM448" s="3"/>
      <c r="BN448" s="3"/>
      <c r="BO448" s="3"/>
      <c r="BP448" s="3"/>
      <c r="BQ448" s="3"/>
      <c r="BR448" s="4"/>
      <c r="BS448" s="79"/>
      <c r="BT448" s="3"/>
    </row>
    <row r="449" spans="1:72" ht="12.75" x14ac:dyDescent="0.2">
      <c r="A449" s="16"/>
      <c r="B449" s="73"/>
      <c r="C449" s="16"/>
      <c r="D449" s="16"/>
      <c r="J449" s="16"/>
      <c r="L449" s="3"/>
      <c r="M449" s="3"/>
      <c r="O449" s="74"/>
      <c r="T449" s="3"/>
      <c r="AX449" s="16"/>
      <c r="BC449" s="76"/>
      <c r="BH449" s="74"/>
      <c r="BM449" s="3"/>
      <c r="BN449" s="3"/>
      <c r="BO449" s="3"/>
      <c r="BP449" s="3"/>
      <c r="BQ449" s="3"/>
      <c r="BR449" s="4"/>
      <c r="BS449" s="79"/>
      <c r="BT449" s="3"/>
    </row>
    <row r="450" spans="1:72" ht="12.75" x14ac:dyDescent="0.2">
      <c r="A450" s="16"/>
      <c r="B450" s="73"/>
      <c r="C450" s="16"/>
      <c r="D450" s="16"/>
      <c r="J450" s="16"/>
      <c r="L450" s="3"/>
      <c r="M450" s="3"/>
      <c r="O450" s="74"/>
      <c r="T450" s="3"/>
      <c r="AX450" s="16"/>
      <c r="BC450" s="76"/>
      <c r="BH450" s="74"/>
      <c r="BM450" s="3"/>
      <c r="BN450" s="3"/>
      <c r="BO450" s="3"/>
      <c r="BP450" s="3"/>
      <c r="BQ450" s="3"/>
      <c r="BR450" s="4"/>
      <c r="BS450" s="79"/>
      <c r="BT450" s="3"/>
    </row>
    <row r="451" spans="1:72" ht="12.75" x14ac:dyDescent="0.2">
      <c r="A451" s="16"/>
      <c r="B451" s="73"/>
      <c r="C451" s="16"/>
      <c r="D451" s="16"/>
      <c r="J451" s="16"/>
      <c r="L451" s="3"/>
      <c r="M451" s="3"/>
      <c r="O451" s="74"/>
      <c r="T451" s="3"/>
      <c r="AX451" s="16"/>
      <c r="BC451" s="76"/>
      <c r="BH451" s="74"/>
      <c r="BM451" s="3"/>
      <c r="BN451" s="3"/>
      <c r="BO451" s="3"/>
      <c r="BP451" s="3"/>
      <c r="BQ451" s="3"/>
      <c r="BR451" s="4"/>
      <c r="BS451" s="79"/>
      <c r="BT451" s="3"/>
    </row>
    <row r="452" spans="1:72" ht="12.75" x14ac:dyDescent="0.2">
      <c r="A452" s="16"/>
      <c r="B452" s="73"/>
      <c r="C452" s="16"/>
      <c r="D452" s="16"/>
      <c r="J452" s="16"/>
      <c r="L452" s="3"/>
      <c r="M452" s="3"/>
      <c r="O452" s="74"/>
      <c r="T452" s="3"/>
      <c r="AX452" s="16"/>
      <c r="BC452" s="76"/>
      <c r="BH452" s="74"/>
      <c r="BM452" s="3"/>
      <c r="BN452" s="3"/>
      <c r="BO452" s="3"/>
      <c r="BP452" s="3"/>
      <c r="BQ452" s="3"/>
      <c r="BR452" s="4"/>
      <c r="BS452" s="79"/>
      <c r="BT452" s="3"/>
    </row>
    <row r="453" spans="1:72" ht="12.75" x14ac:dyDescent="0.2">
      <c r="A453" s="16"/>
      <c r="B453" s="73"/>
      <c r="C453" s="16"/>
      <c r="D453" s="16"/>
      <c r="J453" s="16"/>
      <c r="L453" s="3"/>
      <c r="M453" s="3"/>
      <c r="O453" s="74"/>
      <c r="T453" s="3"/>
      <c r="AX453" s="16"/>
      <c r="BC453" s="76"/>
      <c r="BH453" s="74"/>
      <c r="BM453" s="3"/>
      <c r="BN453" s="3"/>
      <c r="BO453" s="3"/>
      <c r="BP453" s="3"/>
      <c r="BQ453" s="3"/>
      <c r="BR453" s="4"/>
      <c r="BS453" s="79"/>
      <c r="BT453" s="3"/>
    </row>
    <row r="454" spans="1:72" ht="12.75" x14ac:dyDescent="0.2">
      <c r="A454" s="16"/>
      <c r="B454" s="73"/>
      <c r="C454" s="16"/>
      <c r="D454" s="16"/>
      <c r="J454" s="16"/>
      <c r="L454" s="3"/>
      <c r="M454" s="3"/>
      <c r="O454" s="74"/>
      <c r="T454" s="3"/>
      <c r="AX454" s="16"/>
      <c r="BC454" s="76"/>
      <c r="BH454" s="74"/>
      <c r="BM454" s="3"/>
      <c r="BN454" s="3"/>
      <c r="BO454" s="3"/>
      <c r="BP454" s="3"/>
      <c r="BQ454" s="3"/>
      <c r="BR454" s="4"/>
      <c r="BS454" s="79"/>
      <c r="BT454" s="3"/>
    </row>
    <row r="455" spans="1:72" ht="12.75" x14ac:dyDescent="0.2">
      <c r="A455" s="16"/>
      <c r="B455" s="73"/>
      <c r="C455" s="16"/>
      <c r="D455" s="16"/>
      <c r="J455" s="16"/>
      <c r="L455" s="3"/>
      <c r="M455" s="3"/>
      <c r="O455" s="74"/>
      <c r="T455" s="3"/>
      <c r="AX455" s="16"/>
      <c r="BC455" s="76"/>
      <c r="BH455" s="74"/>
      <c r="BM455" s="3"/>
      <c r="BN455" s="3"/>
      <c r="BO455" s="3"/>
      <c r="BP455" s="3"/>
      <c r="BQ455" s="3"/>
      <c r="BR455" s="4"/>
      <c r="BS455" s="79"/>
      <c r="BT455" s="3"/>
    </row>
    <row r="456" spans="1:72" ht="12.75" x14ac:dyDescent="0.2">
      <c r="A456" s="16"/>
      <c r="B456" s="73"/>
      <c r="C456" s="16"/>
      <c r="D456" s="16"/>
      <c r="J456" s="16"/>
      <c r="L456" s="3"/>
      <c r="M456" s="3"/>
      <c r="O456" s="74"/>
      <c r="T456" s="3"/>
      <c r="AX456" s="16"/>
      <c r="BC456" s="76"/>
      <c r="BH456" s="74"/>
      <c r="BM456" s="3"/>
      <c r="BN456" s="3"/>
      <c r="BO456" s="3"/>
      <c r="BP456" s="3"/>
      <c r="BQ456" s="3"/>
      <c r="BR456" s="4"/>
      <c r="BS456" s="79"/>
      <c r="BT456" s="3"/>
    </row>
    <row r="457" spans="1:72" ht="12.75" x14ac:dyDescent="0.2">
      <c r="A457" s="16"/>
      <c r="B457" s="73"/>
      <c r="C457" s="16"/>
      <c r="D457" s="16"/>
      <c r="J457" s="16"/>
      <c r="L457" s="3"/>
      <c r="M457" s="3"/>
      <c r="O457" s="74"/>
      <c r="T457" s="3"/>
      <c r="AX457" s="16"/>
      <c r="BC457" s="76"/>
      <c r="BH457" s="74"/>
      <c r="BM457" s="3"/>
      <c r="BN457" s="3"/>
      <c r="BO457" s="3"/>
      <c r="BP457" s="3"/>
      <c r="BQ457" s="3"/>
      <c r="BR457" s="4"/>
      <c r="BS457" s="79"/>
      <c r="BT457" s="3"/>
    </row>
    <row r="458" spans="1:72" ht="12.75" x14ac:dyDescent="0.2">
      <c r="A458" s="16"/>
      <c r="B458" s="73"/>
      <c r="C458" s="16"/>
      <c r="D458" s="16"/>
      <c r="J458" s="16"/>
      <c r="L458" s="3"/>
      <c r="M458" s="3"/>
      <c r="O458" s="74"/>
      <c r="T458" s="3"/>
      <c r="AX458" s="16"/>
      <c r="BC458" s="76"/>
      <c r="BH458" s="74"/>
      <c r="BM458" s="3"/>
      <c r="BN458" s="3"/>
      <c r="BO458" s="3"/>
      <c r="BP458" s="3"/>
      <c r="BQ458" s="3"/>
      <c r="BR458" s="4"/>
      <c r="BS458" s="79"/>
      <c r="BT458" s="3"/>
    </row>
    <row r="459" spans="1:72" ht="12.75" x14ac:dyDescent="0.2">
      <c r="A459" s="16"/>
      <c r="B459" s="73"/>
      <c r="C459" s="16"/>
      <c r="D459" s="16"/>
      <c r="J459" s="16"/>
      <c r="L459" s="3"/>
      <c r="M459" s="3"/>
      <c r="O459" s="74"/>
      <c r="T459" s="3"/>
      <c r="AX459" s="16"/>
      <c r="BC459" s="76"/>
      <c r="BH459" s="74"/>
      <c r="BM459" s="3"/>
      <c r="BN459" s="3"/>
      <c r="BO459" s="3"/>
      <c r="BP459" s="3"/>
      <c r="BQ459" s="3"/>
      <c r="BR459" s="4"/>
      <c r="BS459" s="79"/>
      <c r="BT459" s="3"/>
    </row>
    <row r="460" spans="1:72" ht="12.75" x14ac:dyDescent="0.2">
      <c r="A460" s="16"/>
      <c r="B460" s="73"/>
      <c r="C460" s="16"/>
      <c r="D460" s="16"/>
      <c r="J460" s="16"/>
      <c r="L460" s="3"/>
      <c r="M460" s="3"/>
      <c r="O460" s="74"/>
      <c r="T460" s="3"/>
      <c r="AX460" s="16"/>
      <c r="BC460" s="76"/>
      <c r="BH460" s="74"/>
      <c r="BM460" s="3"/>
      <c r="BN460" s="3"/>
      <c r="BO460" s="3"/>
      <c r="BP460" s="3"/>
      <c r="BQ460" s="3"/>
      <c r="BR460" s="4"/>
      <c r="BS460" s="79"/>
      <c r="BT460" s="3"/>
    </row>
    <row r="461" spans="1:72" ht="12.75" x14ac:dyDescent="0.2">
      <c r="A461" s="16"/>
      <c r="B461" s="73"/>
      <c r="C461" s="16"/>
      <c r="D461" s="16"/>
      <c r="J461" s="16"/>
      <c r="L461" s="3"/>
      <c r="M461" s="3"/>
      <c r="O461" s="74"/>
      <c r="T461" s="3"/>
      <c r="AX461" s="16"/>
      <c r="BC461" s="76"/>
      <c r="BH461" s="74"/>
      <c r="BM461" s="3"/>
      <c r="BN461" s="3"/>
      <c r="BO461" s="3"/>
      <c r="BP461" s="3"/>
      <c r="BQ461" s="3"/>
      <c r="BR461" s="4"/>
      <c r="BS461" s="79"/>
      <c r="BT461" s="3"/>
    </row>
    <row r="462" spans="1:72" ht="12.75" x14ac:dyDescent="0.2">
      <c r="A462" s="16"/>
      <c r="B462" s="73"/>
      <c r="C462" s="16"/>
      <c r="D462" s="16"/>
      <c r="J462" s="16"/>
      <c r="L462" s="3"/>
      <c r="M462" s="3"/>
      <c r="O462" s="74"/>
      <c r="T462" s="3"/>
      <c r="AX462" s="16"/>
      <c r="BC462" s="76"/>
      <c r="BH462" s="74"/>
      <c r="BM462" s="3"/>
      <c r="BN462" s="3"/>
      <c r="BO462" s="3"/>
      <c r="BP462" s="3"/>
      <c r="BQ462" s="3"/>
      <c r="BR462" s="4"/>
      <c r="BS462" s="79"/>
      <c r="BT462" s="3"/>
    </row>
    <row r="463" spans="1:72" ht="12.75" x14ac:dyDescent="0.2">
      <c r="A463" s="16"/>
      <c r="B463" s="73"/>
      <c r="C463" s="16"/>
      <c r="D463" s="16"/>
      <c r="J463" s="16"/>
      <c r="L463" s="3"/>
      <c r="M463" s="3"/>
      <c r="O463" s="74"/>
      <c r="T463" s="3"/>
      <c r="AX463" s="16"/>
      <c r="BC463" s="76"/>
      <c r="BH463" s="74"/>
      <c r="BM463" s="3"/>
      <c r="BN463" s="3"/>
      <c r="BO463" s="3"/>
      <c r="BP463" s="3"/>
      <c r="BQ463" s="3"/>
      <c r="BR463" s="4"/>
      <c r="BS463" s="79"/>
      <c r="BT463" s="3"/>
    </row>
    <row r="464" spans="1:72" ht="12.75" x14ac:dyDescent="0.2">
      <c r="A464" s="16"/>
      <c r="B464" s="73"/>
      <c r="C464" s="16"/>
      <c r="D464" s="16"/>
      <c r="J464" s="16"/>
      <c r="L464" s="3"/>
      <c r="M464" s="3"/>
      <c r="O464" s="74"/>
      <c r="T464" s="3"/>
      <c r="AX464" s="16"/>
      <c r="BC464" s="76"/>
      <c r="BH464" s="74"/>
      <c r="BM464" s="3"/>
      <c r="BN464" s="3"/>
      <c r="BO464" s="3"/>
      <c r="BP464" s="3"/>
      <c r="BQ464" s="3"/>
      <c r="BR464" s="4"/>
      <c r="BS464" s="79"/>
      <c r="BT464" s="3"/>
    </row>
    <row r="465" spans="1:72" ht="12.75" x14ac:dyDescent="0.2">
      <c r="A465" s="16"/>
      <c r="B465" s="73"/>
      <c r="C465" s="16"/>
      <c r="D465" s="16"/>
      <c r="J465" s="16"/>
      <c r="L465" s="3"/>
      <c r="M465" s="3"/>
      <c r="O465" s="74"/>
      <c r="T465" s="3"/>
      <c r="AX465" s="16"/>
      <c r="BC465" s="76"/>
      <c r="BH465" s="74"/>
      <c r="BM465" s="3"/>
      <c r="BN465" s="3"/>
      <c r="BO465" s="3"/>
      <c r="BP465" s="3"/>
      <c r="BQ465" s="3"/>
      <c r="BR465" s="4"/>
      <c r="BS465" s="79"/>
      <c r="BT465" s="3"/>
    </row>
    <row r="466" spans="1:72" ht="12.75" x14ac:dyDescent="0.2">
      <c r="A466" s="16"/>
      <c r="B466" s="73"/>
      <c r="C466" s="16"/>
      <c r="D466" s="16"/>
      <c r="J466" s="16"/>
      <c r="L466" s="3"/>
      <c r="M466" s="3"/>
      <c r="O466" s="74"/>
      <c r="T466" s="3"/>
      <c r="AX466" s="16"/>
      <c r="BC466" s="76"/>
      <c r="BH466" s="74"/>
      <c r="BM466" s="3"/>
      <c r="BN466" s="3"/>
      <c r="BO466" s="3"/>
      <c r="BP466" s="3"/>
      <c r="BQ466" s="3"/>
      <c r="BR466" s="4"/>
      <c r="BS466" s="79"/>
      <c r="BT466" s="3"/>
    </row>
    <row r="467" spans="1:72" ht="12.75" x14ac:dyDescent="0.2">
      <c r="A467" s="16"/>
      <c r="B467" s="73"/>
      <c r="C467" s="16"/>
      <c r="D467" s="16"/>
      <c r="J467" s="16"/>
      <c r="L467" s="3"/>
      <c r="M467" s="3"/>
      <c r="O467" s="74"/>
      <c r="T467" s="3"/>
      <c r="AX467" s="16"/>
      <c r="BC467" s="76"/>
      <c r="BH467" s="74"/>
      <c r="BM467" s="3"/>
      <c r="BN467" s="3"/>
      <c r="BO467" s="3"/>
      <c r="BP467" s="3"/>
      <c r="BQ467" s="3"/>
      <c r="BR467" s="4"/>
      <c r="BS467" s="79"/>
      <c r="BT467" s="3"/>
    </row>
    <row r="468" spans="1:72" ht="12.75" x14ac:dyDescent="0.2">
      <c r="A468" s="16"/>
      <c r="B468" s="73"/>
      <c r="C468" s="16"/>
      <c r="D468" s="16"/>
      <c r="J468" s="16"/>
      <c r="L468" s="3"/>
      <c r="M468" s="3"/>
      <c r="O468" s="74"/>
      <c r="T468" s="3"/>
      <c r="AX468" s="16"/>
      <c r="BC468" s="76"/>
      <c r="BH468" s="74"/>
      <c r="BM468" s="3"/>
      <c r="BN468" s="3"/>
      <c r="BO468" s="3"/>
      <c r="BP468" s="3"/>
      <c r="BQ468" s="3"/>
      <c r="BR468" s="4"/>
      <c r="BS468" s="79"/>
      <c r="BT468" s="3"/>
    </row>
    <row r="469" spans="1:72" ht="12.75" x14ac:dyDescent="0.2">
      <c r="A469" s="16"/>
      <c r="B469" s="73"/>
      <c r="C469" s="16"/>
      <c r="D469" s="16"/>
      <c r="J469" s="16"/>
      <c r="L469" s="3"/>
      <c r="M469" s="3"/>
      <c r="O469" s="74"/>
      <c r="T469" s="3"/>
      <c r="AX469" s="16"/>
      <c r="BC469" s="76"/>
      <c r="BH469" s="74"/>
      <c r="BM469" s="3"/>
      <c r="BN469" s="3"/>
      <c r="BO469" s="3"/>
      <c r="BP469" s="3"/>
      <c r="BQ469" s="3"/>
      <c r="BR469" s="4"/>
      <c r="BS469" s="79"/>
      <c r="BT469" s="3"/>
    </row>
    <row r="470" spans="1:72" ht="12.75" x14ac:dyDescent="0.2">
      <c r="A470" s="16"/>
      <c r="B470" s="73"/>
      <c r="C470" s="16"/>
      <c r="D470" s="16"/>
      <c r="J470" s="16"/>
      <c r="L470" s="3"/>
      <c r="M470" s="3"/>
      <c r="O470" s="74"/>
      <c r="T470" s="3"/>
      <c r="AX470" s="16"/>
      <c r="BC470" s="76"/>
      <c r="BH470" s="74"/>
      <c r="BM470" s="3"/>
      <c r="BN470" s="3"/>
      <c r="BO470" s="3"/>
      <c r="BP470" s="3"/>
      <c r="BQ470" s="3"/>
      <c r="BR470" s="4"/>
      <c r="BS470" s="79"/>
      <c r="BT470" s="3"/>
    </row>
    <row r="471" spans="1:72" ht="12.75" x14ac:dyDescent="0.2">
      <c r="A471" s="16"/>
      <c r="B471" s="73"/>
      <c r="C471" s="16"/>
      <c r="D471" s="16"/>
      <c r="J471" s="16"/>
      <c r="L471" s="3"/>
      <c r="M471" s="3"/>
      <c r="O471" s="74"/>
      <c r="T471" s="3"/>
      <c r="AX471" s="16"/>
      <c r="BC471" s="76"/>
      <c r="BH471" s="74"/>
      <c r="BM471" s="3"/>
      <c r="BN471" s="3"/>
      <c r="BO471" s="3"/>
      <c r="BP471" s="3"/>
      <c r="BQ471" s="3"/>
      <c r="BR471" s="4"/>
      <c r="BS471" s="79"/>
      <c r="BT471" s="3"/>
    </row>
    <row r="472" spans="1:72" ht="12.75" x14ac:dyDescent="0.2">
      <c r="A472" s="16"/>
      <c r="B472" s="73"/>
      <c r="C472" s="16"/>
      <c r="D472" s="16"/>
      <c r="J472" s="16"/>
      <c r="L472" s="3"/>
      <c r="M472" s="3"/>
      <c r="O472" s="74"/>
      <c r="T472" s="3"/>
      <c r="AX472" s="16"/>
      <c r="BC472" s="76"/>
      <c r="BH472" s="74"/>
      <c r="BM472" s="3"/>
      <c r="BN472" s="3"/>
      <c r="BO472" s="3"/>
      <c r="BP472" s="3"/>
      <c r="BQ472" s="3"/>
      <c r="BR472" s="4"/>
      <c r="BS472" s="79"/>
      <c r="BT472" s="3"/>
    </row>
    <row r="473" spans="1:72" ht="12.75" x14ac:dyDescent="0.2">
      <c r="A473" s="16"/>
      <c r="B473" s="73"/>
      <c r="C473" s="16"/>
      <c r="D473" s="16"/>
      <c r="J473" s="16"/>
      <c r="L473" s="3"/>
      <c r="M473" s="3"/>
      <c r="O473" s="74"/>
      <c r="T473" s="3"/>
      <c r="AX473" s="16"/>
      <c r="BC473" s="76"/>
      <c r="BH473" s="74"/>
      <c r="BM473" s="3"/>
      <c r="BN473" s="3"/>
      <c r="BO473" s="3"/>
      <c r="BP473" s="3"/>
      <c r="BQ473" s="3"/>
      <c r="BR473" s="4"/>
      <c r="BS473" s="79"/>
      <c r="BT473" s="3"/>
    </row>
    <row r="474" spans="1:72" ht="12.75" x14ac:dyDescent="0.2">
      <c r="A474" s="16"/>
      <c r="B474" s="73"/>
      <c r="C474" s="16"/>
      <c r="D474" s="16"/>
      <c r="J474" s="16"/>
      <c r="L474" s="3"/>
      <c r="M474" s="3"/>
      <c r="O474" s="74"/>
      <c r="T474" s="3"/>
      <c r="AX474" s="16"/>
      <c r="BC474" s="76"/>
      <c r="BH474" s="74"/>
      <c r="BM474" s="3"/>
      <c r="BN474" s="3"/>
      <c r="BO474" s="3"/>
      <c r="BP474" s="3"/>
      <c r="BQ474" s="3"/>
      <c r="BR474" s="4"/>
      <c r="BS474" s="79"/>
      <c r="BT474" s="3"/>
    </row>
    <row r="475" spans="1:72" ht="12.75" x14ac:dyDescent="0.2">
      <c r="A475" s="16"/>
      <c r="B475" s="73"/>
      <c r="C475" s="16"/>
      <c r="D475" s="16"/>
      <c r="J475" s="16"/>
      <c r="L475" s="3"/>
      <c r="M475" s="3"/>
      <c r="O475" s="74"/>
      <c r="T475" s="3"/>
      <c r="AX475" s="16"/>
      <c r="BC475" s="76"/>
      <c r="BH475" s="74"/>
      <c r="BM475" s="3"/>
      <c r="BN475" s="3"/>
      <c r="BO475" s="3"/>
      <c r="BP475" s="3"/>
      <c r="BQ475" s="3"/>
      <c r="BR475" s="4"/>
      <c r="BS475" s="79"/>
      <c r="BT475" s="3"/>
    </row>
    <row r="476" spans="1:72" ht="12.75" x14ac:dyDescent="0.2">
      <c r="A476" s="16"/>
      <c r="B476" s="73"/>
      <c r="C476" s="16"/>
      <c r="D476" s="16"/>
      <c r="J476" s="16"/>
      <c r="L476" s="3"/>
      <c r="M476" s="3"/>
      <c r="O476" s="74"/>
      <c r="T476" s="3"/>
      <c r="AX476" s="16"/>
      <c r="BC476" s="76"/>
      <c r="BH476" s="74"/>
      <c r="BM476" s="3"/>
      <c r="BN476" s="3"/>
      <c r="BO476" s="3"/>
      <c r="BP476" s="3"/>
      <c r="BQ476" s="3"/>
      <c r="BR476" s="4"/>
      <c r="BS476" s="79"/>
      <c r="BT476" s="3"/>
    </row>
    <row r="477" spans="1:72" ht="12.75" x14ac:dyDescent="0.2">
      <c r="A477" s="16"/>
      <c r="B477" s="73"/>
      <c r="C477" s="16"/>
      <c r="D477" s="16"/>
      <c r="J477" s="16"/>
      <c r="L477" s="3"/>
      <c r="M477" s="3"/>
      <c r="O477" s="74"/>
      <c r="T477" s="3"/>
      <c r="AX477" s="16"/>
      <c r="BC477" s="76"/>
      <c r="BH477" s="74"/>
      <c r="BM477" s="3"/>
      <c r="BN477" s="3"/>
      <c r="BO477" s="3"/>
      <c r="BP477" s="3"/>
      <c r="BQ477" s="3"/>
      <c r="BR477" s="4"/>
      <c r="BS477" s="79"/>
      <c r="BT477" s="3"/>
    </row>
    <row r="478" spans="1:72" ht="12.75" x14ac:dyDescent="0.2">
      <c r="A478" s="16"/>
      <c r="B478" s="73"/>
      <c r="C478" s="16"/>
      <c r="D478" s="16"/>
      <c r="J478" s="16"/>
      <c r="L478" s="3"/>
      <c r="M478" s="3"/>
      <c r="O478" s="74"/>
      <c r="T478" s="3"/>
      <c r="AX478" s="16"/>
      <c r="BC478" s="76"/>
      <c r="BH478" s="74"/>
      <c r="BM478" s="3"/>
      <c r="BN478" s="3"/>
      <c r="BO478" s="3"/>
      <c r="BP478" s="3"/>
      <c r="BQ478" s="3"/>
      <c r="BR478" s="4"/>
      <c r="BS478" s="79"/>
      <c r="BT478" s="3"/>
    </row>
    <row r="479" spans="1:72" ht="12.75" x14ac:dyDescent="0.2">
      <c r="A479" s="16"/>
      <c r="B479" s="73"/>
      <c r="C479" s="16"/>
      <c r="D479" s="16"/>
      <c r="J479" s="16"/>
      <c r="L479" s="3"/>
      <c r="M479" s="3"/>
      <c r="O479" s="74"/>
      <c r="T479" s="3"/>
      <c r="AX479" s="16"/>
      <c r="BC479" s="76"/>
      <c r="BH479" s="74"/>
      <c r="BM479" s="3"/>
      <c r="BN479" s="3"/>
      <c r="BO479" s="3"/>
      <c r="BP479" s="3"/>
      <c r="BQ479" s="3"/>
      <c r="BR479" s="4"/>
      <c r="BS479" s="79"/>
      <c r="BT479" s="3"/>
    </row>
    <row r="480" spans="1:72" ht="12.75" x14ac:dyDescent="0.2">
      <c r="A480" s="16"/>
      <c r="B480" s="73"/>
      <c r="C480" s="16"/>
      <c r="D480" s="16"/>
      <c r="J480" s="16"/>
      <c r="L480" s="3"/>
      <c r="M480" s="3"/>
      <c r="O480" s="74"/>
      <c r="T480" s="3"/>
      <c r="AX480" s="16"/>
      <c r="BC480" s="76"/>
      <c r="BH480" s="74"/>
      <c r="BM480" s="3"/>
      <c r="BN480" s="3"/>
      <c r="BO480" s="3"/>
      <c r="BP480" s="3"/>
      <c r="BQ480" s="3"/>
      <c r="BR480" s="4"/>
      <c r="BS480" s="79"/>
      <c r="BT480" s="3"/>
    </row>
    <row r="481" spans="1:72" ht="12.75" x14ac:dyDescent="0.2">
      <c r="A481" s="16"/>
      <c r="B481" s="73"/>
      <c r="C481" s="16"/>
      <c r="D481" s="16"/>
      <c r="J481" s="16"/>
      <c r="L481" s="3"/>
      <c r="M481" s="3"/>
      <c r="O481" s="74"/>
      <c r="T481" s="3"/>
      <c r="AX481" s="16"/>
      <c r="BC481" s="76"/>
      <c r="BH481" s="74"/>
      <c r="BM481" s="3"/>
      <c r="BN481" s="3"/>
      <c r="BO481" s="3"/>
      <c r="BP481" s="3"/>
      <c r="BQ481" s="3"/>
      <c r="BR481" s="4"/>
      <c r="BS481" s="79"/>
      <c r="BT481" s="3"/>
    </row>
    <row r="482" spans="1:72" ht="12.75" x14ac:dyDescent="0.2">
      <c r="A482" s="16"/>
      <c r="B482" s="73"/>
      <c r="C482" s="16"/>
      <c r="D482" s="16"/>
      <c r="J482" s="16"/>
      <c r="L482" s="3"/>
      <c r="M482" s="3"/>
      <c r="O482" s="74"/>
      <c r="T482" s="3"/>
      <c r="AX482" s="16"/>
      <c r="BC482" s="76"/>
      <c r="BH482" s="74"/>
      <c r="BM482" s="3"/>
      <c r="BN482" s="3"/>
      <c r="BO482" s="3"/>
      <c r="BP482" s="3"/>
      <c r="BQ482" s="3"/>
      <c r="BR482" s="4"/>
      <c r="BS482" s="79"/>
      <c r="BT482" s="3"/>
    </row>
    <row r="483" spans="1:72" ht="12.75" x14ac:dyDescent="0.2">
      <c r="A483" s="16"/>
      <c r="B483" s="73"/>
      <c r="C483" s="16"/>
      <c r="D483" s="16"/>
      <c r="J483" s="16"/>
      <c r="L483" s="3"/>
      <c r="M483" s="3"/>
      <c r="O483" s="74"/>
      <c r="T483" s="3"/>
      <c r="AX483" s="16"/>
      <c r="BC483" s="76"/>
      <c r="BH483" s="74"/>
      <c r="BM483" s="3"/>
      <c r="BN483" s="3"/>
      <c r="BO483" s="3"/>
      <c r="BP483" s="3"/>
      <c r="BQ483" s="3"/>
      <c r="BR483" s="4"/>
      <c r="BS483" s="79"/>
      <c r="BT483" s="3"/>
    </row>
    <row r="484" spans="1:72" ht="12.75" x14ac:dyDescent="0.2">
      <c r="A484" s="16"/>
      <c r="B484" s="73"/>
      <c r="C484" s="16"/>
      <c r="D484" s="16"/>
      <c r="J484" s="16"/>
      <c r="L484" s="3"/>
      <c r="M484" s="3"/>
      <c r="O484" s="74"/>
      <c r="T484" s="3"/>
      <c r="AX484" s="16"/>
      <c r="BC484" s="76"/>
      <c r="BH484" s="74"/>
      <c r="BM484" s="3"/>
      <c r="BN484" s="3"/>
      <c r="BO484" s="3"/>
      <c r="BP484" s="3"/>
      <c r="BQ484" s="3"/>
      <c r="BR484" s="4"/>
      <c r="BS484" s="79"/>
      <c r="BT484" s="3"/>
    </row>
    <row r="485" spans="1:72" ht="12.75" x14ac:dyDescent="0.2">
      <c r="A485" s="16"/>
      <c r="B485" s="73"/>
      <c r="C485" s="16"/>
      <c r="D485" s="16"/>
      <c r="J485" s="16"/>
      <c r="L485" s="3"/>
      <c r="M485" s="3"/>
      <c r="O485" s="74"/>
      <c r="T485" s="3"/>
      <c r="AX485" s="16"/>
      <c r="BC485" s="76"/>
      <c r="BH485" s="74"/>
      <c r="BM485" s="3"/>
      <c r="BN485" s="3"/>
      <c r="BO485" s="3"/>
      <c r="BP485" s="3"/>
      <c r="BQ485" s="3"/>
      <c r="BR485" s="4"/>
      <c r="BS485" s="79"/>
      <c r="BT485" s="3"/>
    </row>
    <row r="486" spans="1:72" ht="12.75" x14ac:dyDescent="0.2">
      <c r="A486" s="16"/>
      <c r="B486" s="73"/>
      <c r="C486" s="16"/>
      <c r="D486" s="16"/>
      <c r="J486" s="16"/>
      <c r="L486" s="3"/>
      <c r="M486" s="3"/>
      <c r="O486" s="74"/>
      <c r="T486" s="3"/>
      <c r="AX486" s="16"/>
      <c r="BC486" s="76"/>
      <c r="BH486" s="74"/>
      <c r="BM486" s="3"/>
      <c r="BN486" s="3"/>
      <c r="BO486" s="3"/>
      <c r="BP486" s="3"/>
      <c r="BQ486" s="3"/>
      <c r="BR486" s="4"/>
      <c r="BS486" s="79"/>
      <c r="BT486" s="3"/>
    </row>
    <row r="487" spans="1:72" ht="12.75" x14ac:dyDescent="0.2">
      <c r="A487" s="16"/>
      <c r="B487" s="73"/>
      <c r="C487" s="16"/>
      <c r="D487" s="16"/>
      <c r="J487" s="16"/>
      <c r="L487" s="3"/>
      <c r="M487" s="3"/>
      <c r="O487" s="74"/>
      <c r="T487" s="3"/>
      <c r="AX487" s="16"/>
      <c r="BC487" s="76"/>
      <c r="BH487" s="74"/>
      <c r="BM487" s="3"/>
      <c r="BN487" s="3"/>
      <c r="BO487" s="3"/>
      <c r="BP487" s="3"/>
      <c r="BQ487" s="3"/>
      <c r="BR487" s="4"/>
      <c r="BS487" s="79"/>
      <c r="BT487" s="3"/>
    </row>
    <row r="488" spans="1:72" ht="12.75" x14ac:dyDescent="0.2">
      <c r="A488" s="16"/>
      <c r="B488" s="73"/>
      <c r="C488" s="16"/>
      <c r="D488" s="16"/>
      <c r="J488" s="16"/>
      <c r="L488" s="3"/>
      <c r="M488" s="3"/>
      <c r="O488" s="74"/>
      <c r="T488" s="3"/>
      <c r="AX488" s="16"/>
      <c r="BC488" s="76"/>
      <c r="BH488" s="74"/>
      <c r="BM488" s="3"/>
      <c r="BN488" s="3"/>
      <c r="BO488" s="3"/>
      <c r="BP488" s="3"/>
      <c r="BQ488" s="3"/>
      <c r="BR488" s="4"/>
      <c r="BS488" s="79"/>
      <c r="BT488" s="3"/>
    </row>
    <row r="489" spans="1:72" ht="12.75" x14ac:dyDescent="0.2">
      <c r="A489" s="16"/>
      <c r="B489" s="73"/>
      <c r="C489" s="16"/>
      <c r="D489" s="16"/>
      <c r="J489" s="16"/>
      <c r="L489" s="3"/>
      <c r="M489" s="3"/>
      <c r="O489" s="74"/>
      <c r="T489" s="3"/>
      <c r="AX489" s="16"/>
      <c r="BC489" s="76"/>
      <c r="BH489" s="74"/>
      <c r="BM489" s="3"/>
      <c r="BN489" s="3"/>
      <c r="BO489" s="3"/>
      <c r="BP489" s="3"/>
      <c r="BQ489" s="3"/>
      <c r="BR489" s="4"/>
      <c r="BS489" s="79"/>
      <c r="BT489" s="3"/>
    </row>
    <row r="490" spans="1:72" ht="12.75" x14ac:dyDescent="0.2">
      <c r="A490" s="16"/>
      <c r="B490" s="73"/>
      <c r="C490" s="16"/>
      <c r="D490" s="16"/>
      <c r="J490" s="16"/>
      <c r="L490" s="3"/>
      <c r="M490" s="3"/>
      <c r="O490" s="74"/>
      <c r="T490" s="3"/>
      <c r="AX490" s="16"/>
      <c r="BC490" s="76"/>
      <c r="BH490" s="74"/>
      <c r="BM490" s="3"/>
      <c r="BN490" s="3"/>
      <c r="BO490" s="3"/>
      <c r="BP490" s="3"/>
      <c r="BQ490" s="3"/>
      <c r="BR490" s="4"/>
      <c r="BS490" s="79"/>
      <c r="BT490" s="3"/>
    </row>
    <row r="491" spans="1:72" ht="12.75" x14ac:dyDescent="0.2">
      <c r="A491" s="16"/>
      <c r="B491" s="73"/>
      <c r="C491" s="16"/>
      <c r="D491" s="16"/>
      <c r="J491" s="16"/>
      <c r="L491" s="3"/>
      <c r="M491" s="3"/>
      <c r="O491" s="74"/>
      <c r="T491" s="3"/>
      <c r="AX491" s="16"/>
      <c r="BC491" s="76"/>
      <c r="BH491" s="74"/>
      <c r="BM491" s="3"/>
      <c r="BN491" s="3"/>
      <c r="BO491" s="3"/>
      <c r="BP491" s="3"/>
      <c r="BQ491" s="3"/>
      <c r="BR491" s="4"/>
      <c r="BS491" s="79"/>
      <c r="BT491" s="3"/>
    </row>
    <row r="492" spans="1:72" ht="12.75" x14ac:dyDescent="0.2">
      <c r="A492" s="16"/>
      <c r="B492" s="73"/>
      <c r="C492" s="16"/>
      <c r="D492" s="16"/>
      <c r="J492" s="16"/>
      <c r="L492" s="3"/>
      <c r="M492" s="3"/>
      <c r="O492" s="74"/>
      <c r="T492" s="3"/>
      <c r="AX492" s="16"/>
      <c r="BC492" s="76"/>
      <c r="BH492" s="74"/>
      <c r="BM492" s="3"/>
      <c r="BN492" s="3"/>
      <c r="BO492" s="3"/>
      <c r="BP492" s="3"/>
      <c r="BQ492" s="3"/>
      <c r="BR492" s="4"/>
      <c r="BS492" s="79"/>
      <c r="BT492" s="3"/>
    </row>
    <row r="493" spans="1:72" ht="12.75" x14ac:dyDescent="0.2">
      <c r="A493" s="16"/>
      <c r="B493" s="73"/>
      <c r="C493" s="16"/>
      <c r="D493" s="16"/>
      <c r="J493" s="16"/>
      <c r="L493" s="3"/>
      <c r="M493" s="3"/>
      <c r="O493" s="74"/>
      <c r="T493" s="3"/>
      <c r="AX493" s="16"/>
      <c r="BC493" s="76"/>
      <c r="BH493" s="74"/>
      <c r="BM493" s="3"/>
      <c r="BN493" s="3"/>
      <c r="BO493" s="3"/>
      <c r="BP493" s="3"/>
      <c r="BQ493" s="3"/>
      <c r="BR493" s="4"/>
      <c r="BS493" s="79"/>
      <c r="BT493" s="3"/>
    </row>
    <row r="494" spans="1:72" ht="12.75" x14ac:dyDescent="0.2">
      <c r="A494" s="16"/>
      <c r="B494" s="73"/>
      <c r="C494" s="16"/>
      <c r="D494" s="16"/>
      <c r="J494" s="16"/>
      <c r="L494" s="3"/>
      <c r="M494" s="3"/>
      <c r="O494" s="74"/>
      <c r="T494" s="3"/>
      <c r="AX494" s="16"/>
      <c r="BC494" s="76"/>
      <c r="BH494" s="74"/>
      <c r="BM494" s="3"/>
      <c r="BN494" s="3"/>
      <c r="BO494" s="3"/>
      <c r="BP494" s="3"/>
      <c r="BQ494" s="3"/>
      <c r="BR494" s="4"/>
      <c r="BS494" s="79"/>
      <c r="BT494" s="3"/>
    </row>
    <row r="495" spans="1:72" ht="12.75" x14ac:dyDescent="0.2">
      <c r="A495" s="16"/>
      <c r="B495" s="73"/>
      <c r="C495" s="16"/>
      <c r="D495" s="16"/>
      <c r="J495" s="16"/>
      <c r="L495" s="3"/>
      <c r="M495" s="3"/>
      <c r="O495" s="74"/>
      <c r="T495" s="3"/>
      <c r="AX495" s="16"/>
      <c r="BC495" s="76"/>
      <c r="BH495" s="74"/>
      <c r="BM495" s="3"/>
      <c r="BN495" s="3"/>
      <c r="BO495" s="3"/>
      <c r="BP495" s="3"/>
      <c r="BQ495" s="3"/>
      <c r="BR495" s="4"/>
      <c r="BS495" s="79"/>
      <c r="BT495" s="3"/>
    </row>
    <row r="496" spans="1:72" ht="12.75" x14ac:dyDescent="0.2">
      <c r="A496" s="16"/>
      <c r="B496" s="73"/>
      <c r="C496" s="16"/>
      <c r="D496" s="16"/>
      <c r="J496" s="16"/>
      <c r="L496" s="3"/>
      <c r="M496" s="3"/>
      <c r="O496" s="74"/>
      <c r="T496" s="3"/>
      <c r="AX496" s="16"/>
      <c r="BC496" s="76"/>
      <c r="BH496" s="74"/>
      <c r="BM496" s="3"/>
      <c r="BN496" s="3"/>
      <c r="BO496" s="3"/>
      <c r="BP496" s="3"/>
      <c r="BQ496" s="3"/>
      <c r="BR496" s="4"/>
      <c r="BS496" s="79"/>
      <c r="BT496" s="3"/>
    </row>
    <row r="497" spans="1:72" ht="12.75" x14ac:dyDescent="0.2">
      <c r="A497" s="16"/>
      <c r="B497" s="73"/>
      <c r="C497" s="16"/>
      <c r="D497" s="16"/>
      <c r="J497" s="16"/>
      <c r="L497" s="3"/>
      <c r="M497" s="3"/>
      <c r="O497" s="74"/>
      <c r="T497" s="3"/>
      <c r="AX497" s="16"/>
      <c r="BC497" s="76"/>
      <c r="BH497" s="74"/>
      <c r="BM497" s="3"/>
      <c r="BN497" s="3"/>
      <c r="BO497" s="3"/>
      <c r="BP497" s="3"/>
      <c r="BQ497" s="3"/>
      <c r="BR497" s="4"/>
      <c r="BS497" s="79"/>
      <c r="BT497" s="3"/>
    </row>
    <row r="498" spans="1:72" ht="12.75" x14ac:dyDescent="0.2">
      <c r="A498" s="16"/>
      <c r="B498" s="73"/>
      <c r="C498" s="16"/>
      <c r="D498" s="16"/>
      <c r="J498" s="16"/>
      <c r="L498" s="3"/>
      <c r="M498" s="3"/>
      <c r="O498" s="74"/>
      <c r="T498" s="3"/>
      <c r="AX498" s="16"/>
      <c r="BC498" s="76"/>
      <c r="BH498" s="74"/>
      <c r="BM498" s="3"/>
      <c r="BN498" s="3"/>
      <c r="BO498" s="3"/>
      <c r="BP498" s="3"/>
      <c r="BQ498" s="3"/>
      <c r="BR498" s="4"/>
      <c r="BS498" s="79"/>
      <c r="BT498" s="3"/>
    </row>
    <row r="499" spans="1:72" ht="12.75" x14ac:dyDescent="0.2">
      <c r="A499" s="16"/>
      <c r="B499" s="73"/>
      <c r="C499" s="16"/>
      <c r="D499" s="16"/>
      <c r="J499" s="16"/>
      <c r="L499" s="3"/>
      <c r="M499" s="3"/>
      <c r="O499" s="74"/>
      <c r="T499" s="3"/>
      <c r="AX499" s="16"/>
      <c r="BC499" s="76"/>
      <c r="BH499" s="74"/>
      <c r="BM499" s="3"/>
      <c r="BN499" s="3"/>
      <c r="BO499" s="3"/>
      <c r="BP499" s="3"/>
      <c r="BQ499" s="3"/>
      <c r="BR499" s="4"/>
      <c r="BS499" s="79"/>
      <c r="BT499" s="3"/>
    </row>
    <row r="500" spans="1:72" ht="12.75" x14ac:dyDescent="0.2">
      <c r="A500" s="16"/>
      <c r="B500" s="73"/>
      <c r="C500" s="16"/>
      <c r="D500" s="16"/>
      <c r="J500" s="16"/>
      <c r="L500" s="3"/>
      <c r="M500" s="3"/>
      <c r="O500" s="74"/>
      <c r="T500" s="3"/>
      <c r="AX500" s="16"/>
      <c r="BC500" s="76"/>
      <c r="BH500" s="74"/>
      <c r="BM500" s="3"/>
      <c r="BN500" s="3"/>
      <c r="BO500" s="3"/>
      <c r="BP500" s="3"/>
      <c r="BQ500" s="3"/>
      <c r="BR500" s="4"/>
      <c r="BS500" s="79"/>
      <c r="BT500" s="3"/>
    </row>
    <row r="501" spans="1:72" ht="12.75" x14ac:dyDescent="0.2">
      <c r="A501" s="16"/>
      <c r="B501" s="73"/>
      <c r="C501" s="16"/>
      <c r="D501" s="16"/>
      <c r="J501" s="16"/>
      <c r="L501" s="3"/>
      <c r="M501" s="3"/>
      <c r="O501" s="74"/>
      <c r="T501" s="3"/>
      <c r="AX501" s="16"/>
      <c r="BC501" s="76"/>
      <c r="BH501" s="74"/>
      <c r="BM501" s="3"/>
      <c r="BN501" s="3"/>
      <c r="BO501" s="3"/>
      <c r="BP501" s="3"/>
      <c r="BQ501" s="3"/>
      <c r="BR501" s="4"/>
      <c r="BS501" s="79"/>
      <c r="BT501" s="3"/>
    </row>
    <row r="502" spans="1:72" ht="12.75" x14ac:dyDescent="0.2">
      <c r="A502" s="16"/>
      <c r="B502" s="73"/>
      <c r="C502" s="16"/>
      <c r="D502" s="16"/>
      <c r="J502" s="16"/>
      <c r="L502" s="3"/>
      <c r="M502" s="3"/>
      <c r="O502" s="74"/>
      <c r="T502" s="3"/>
      <c r="AX502" s="16"/>
      <c r="BC502" s="76"/>
      <c r="BH502" s="74"/>
      <c r="BM502" s="3"/>
      <c r="BN502" s="3"/>
      <c r="BO502" s="3"/>
      <c r="BP502" s="3"/>
      <c r="BQ502" s="3"/>
      <c r="BR502" s="4"/>
      <c r="BS502" s="79"/>
      <c r="BT502" s="3"/>
    </row>
    <row r="503" spans="1:72" ht="12.75" x14ac:dyDescent="0.2">
      <c r="A503" s="16"/>
      <c r="B503" s="73"/>
      <c r="C503" s="16"/>
      <c r="D503" s="16"/>
      <c r="J503" s="16"/>
      <c r="L503" s="3"/>
      <c r="M503" s="3"/>
      <c r="O503" s="74"/>
      <c r="T503" s="3"/>
      <c r="AX503" s="16"/>
      <c r="BC503" s="76"/>
      <c r="BH503" s="74"/>
      <c r="BM503" s="3"/>
      <c r="BN503" s="3"/>
      <c r="BO503" s="3"/>
      <c r="BP503" s="3"/>
      <c r="BQ503" s="3"/>
      <c r="BR503" s="4"/>
      <c r="BS503" s="79"/>
      <c r="BT503" s="3"/>
    </row>
    <row r="504" spans="1:72" ht="12.75" x14ac:dyDescent="0.2">
      <c r="A504" s="16"/>
      <c r="B504" s="73"/>
      <c r="C504" s="16"/>
      <c r="D504" s="16"/>
      <c r="J504" s="16"/>
      <c r="L504" s="3"/>
      <c r="M504" s="3"/>
      <c r="O504" s="74"/>
      <c r="T504" s="3"/>
      <c r="AX504" s="16"/>
      <c r="BC504" s="76"/>
      <c r="BH504" s="74"/>
      <c r="BM504" s="3"/>
      <c r="BN504" s="3"/>
      <c r="BO504" s="3"/>
      <c r="BP504" s="3"/>
      <c r="BQ504" s="3"/>
      <c r="BR504" s="4"/>
      <c r="BS504" s="79"/>
      <c r="BT504" s="3"/>
    </row>
    <row r="505" spans="1:72" ht="12.75" x14ac:dyDescent="0.2">
      <c r="A505" s="16"/>
      <c r="B505" s="73"/>
      <c r="C505" s="16"/>
      <c r="D505" s="16"/>
      <c r="J505" s="16"/>
      <c r="L505" s="3"/>
      <c r="M505" s="3"/>
      <c r="O505" s="74"/>
      <c r="T505" s="3"/>
      <c r="AX505" s="16"/>
      <c r="BC505" s="76"/>
      <c r="BH505" s="74"/>
      <c r="BM505" s="3"/>
      <c r="BN505" s="3"/>
      <c r="BO505" s="3"/>
      <c r="BP505" s="3"/>
      <c r="BQ505" s="3"/>
      <c r="BR505" s="4"/>
      <c r="BS505" s="79"/>
      <c r="BT505" s="3"/>
    </row>
    <row r="506" spans="1:72" ht="12.75" x14ac:dyDescent="0.2">
      <c r="A506" s="16"/>
      <c r="B506" s="73"/>
      <c r="C506" s="16"/>
      <c r="D506" s="16"/>
      <c r="J506" s="16"/>
      <c r="L506" s="3"/>
      <c r="M506" s="3"/>
      <c r="O506" s="74"/>
      <c r="T506" s="3"/>
      <c r="AX506" s="16"/>
      <c r="BC506" s="76"/>
      <c r="BH506" s="74"/>
      <c r="BM506" s="3"/>
      <c r="BN506" s="3"/>
      <c r="BO506" s="3"/>
      <c r="BP506" s="3"/>
      <c r="BQ506" s="3"/>
      <c r="BR506" s="4"/>
      <c r="BS506" s="79"/>
      <c r="BT506" s="3"/>
    </row>
    <row r="507" spans="1:72" ht="12.75" x14ac:dyDescent="0.2">
      <c r="A507" s="16"/>
      <c r="B507" s="73"/>
      <c r="C507" s="16"/>
      <c r="D507" s="16"/>
      <c r="J507" s="16"/>
      <c r="L507" s="3"/>
      <c r="M507" s="3"/>
      <c r="O507" s="74"/>
      <c r="T507" s="3"/>
      <c r="AX507" s="16"/>
      <c r="BC507" s="76"/>
      <c r="BH507" s="74"/>
      <c r="BM507" s="3"/>
      <c r="BN507" s="3"/>
      <c r="BO507" s="3"/>
      <c r="BP507" s="3"/>
      <c r="BQ507" s="3"/>
      <c r="BR507" s="4"/>
      <c r="BS507" s="79"/>
      <c r="BT507" s="3"/>
    </row>
    <row r="508" spans="1:72" ht="12.75" x14ac:dyDescent="0.2">
      <c r="A508" s="16"/>
      <c r="B508" s="73"/>
      <c r="C508" s="16"/>
      <c r="D508" s="16"/>
      <c r="J508" s="16"/>
      <c r="L508" s="3"/>
      <c r="M508" s="3"/>
      <c r="O508" s="74"/>
      <c r="T508" s="3"/>
      <c r="AX508" s="16"/>
      <c r="BC508" s="76"/>
      <c r="BH508" s="74"/>
      <c r="BM508" s="3"/>
      <c r="BN508" s="3"/>
      <c r="BO508" s="3"/>
      <c r="BP508" s="3"/>
      <c r="BQ508" s="3"/>
      <c r="BR508" s="4"/>
      <c r="BS508" s="79"/>
      <c r="BT508" s="3"/>
    </row>
    <row r="509" spans="1:72" ht="12.75" x14ac:dyDescent="0.2">
      <c r="A509" s="16"/>
      <c r="B509" s="73"/>
      <c r="C509" s="16"/>
      <c r="D509" s="16"/>
      <c r="J509" s="16"/>
      <c r="L509" s="3"/>
      <c r="M509" s="3"/>
      <c r="O509" s="74"/>
      <c r="T509" s="3"/>
      <c r="AX509" s="16"/>
      <c r="BC509" s="76"/>
      <c r="BH509" s="74"/>
      <c r="BM509" s="3"/>
      <c r="BN509" s="3"/>
      <c r="BO509" s="3"/>
      <c r="BP509" s="3"/>
      <c r="BQ509" s="3"/>
      <c r="BR509" s="4"/>
      <c r="BS509" s="79"/>
      <c r="BT509" s="3"/>
    </row>
    <row r="510" spans="1:72" ht="12.75" x14ac:dyDescent="0.2">
      <c r="A510" s="16"/>
      <c r="B510" s="73"/>
      <c r="C510" s="16"/>
      <c r="D510" s="16"/>
      <c r="J510" s="16"/>
      <c r="L510" s="3"/>
      <c r="M510" s="3"/>
      <c r="O510" s="74"/>
      <c r="T510" s="3"/>
      <c r="AX510" s="16"/>
      <c r="BC510" s="76"/>
      <c r="BH510" s="74"/>
      <c r="BM510" s="3"/>
      <c r="BN510" s="3"/>
      <c r="BO510" s="3"/>
      <c r="BP510" s="3"/>
      <c r="BQ510" s="3"/>
      <c r="BR510" s="4"/>
      <c r="BS510" s="79"/>
      <c r="BT510" s="3"/>
    </row>
    <row r="511" spans="1:72" ht="12.75" x14ac:dyDescent="0.2">
      <c r="A511" s="16"/>
      <c r="B511" s="73"/>
      <c r="C511" s="16"/>
      <c r="D511" s="16"/>
      <c r="J511" s="16"/>
      <c r="L511" s="3"/>
      <c r="M511" s="3"/>
      <c r="O511" s="74"/>
      <c r="T511" s="3"/>
      <c r="AX511" s="16"/>
      <c r="BC511" s="76"/>
      <c r="BH511" s="74"/>
      <c r="BM511" s="3"/>
      <c r="BN511" s="3"/>
      <c r="BO511" s="3"/>
      <c r="BP511" s="3"/>
      <c r="BQ511" s="3"/>
      <c r="BR511" s="4"/>
      <c r="BS511" s="79"/>
      <c r="BT511" s="3"/>
    </row>
    <row r="512" spans="1:72" ht="12.75" x14ac:dyDescent="0.2">
      <c r="A512" s="16"/>
      <c r="B512" s="73"/>
      <c r="C512" s="16"/>
      <c r="D512" s="16"/>
      <c r="J512" s="16"/>
      <c r="L512" s="3"/>
      <c r="M512" s="3"/>
      <c r="O512" s="74"/>
      <c r="T512" s="3"/>
      <c r="AX512" s="16"/>
      <c r="BC512" s="76"/>
      <c r="BH512" s="74"/>
      <c r="BM512" s="3"/>
      <c r="BN512" s="3"/>
      <c r="BO512" s="3"/>
      <c r="BP512" s="3"/>
      <c r="BQ512" s="3"/>
      <c r="BR512" s="4"/>
      <c r="BS512" s="79"/>
      <c r="BT512" s="3"/>
    </row>
    <row r="513" spans="1:72" ht="12.75" x14ac:dyDescent="0.2">
      <c r="A513" s="16"/>
      <c r="B513" s="73"/>
      <c r="C513" s="16"/>
      <c r="D513" s="16"/>
      <c r="J513" s="16"/>
      <c r="L513" s="3"/>
      <c r="M513" s="3"/>
      <c r="O513" s="74"/>
      <c r="T513" s="3"/>
      <c r="AX513" s="16"/>
      <c r="BC513" s="76"/>
      <c r="BH513" s="74"/>
      <c r="BM513" s="3"/>
      <c r="BN513" s="3"/>
      <c r="BO513" s="3"/>
      <c r="BP513" s="3"/>
      <c r="BQ513" s="3"/>
      <c r="BR513" s="4"/>
      <c r="BS513" s="79"/>
      <c r="BT513" s="3"/>
    </row>
    <row r="514" spans="1:72" ht="12.75" x14ac:dyDescent="0.2">
      <c r="A514" s="16"/>
      <c r="B514" s="73"/>
      <c r="C514" s="16"/>
      <c r="D514" s="16"/>
      <c r="J514" s="16"/>
      <c r="L514" s="3"/>
      <c r="M514" s="3"/>
      <c r="O514" s="74"/>
      <c r="T514" s="3"/>
      <c r="AX514" s="16"/>
      <c r="BC514" s="76"/>
      <c r="BH514" s="74"/>
      <c r="BM514" s="3"/>
      <c r="BN514" s="3"/>
      <c r="BO514" s="3"/>
      <c r="BP514" s="3"/>
      <c r="BQ514" s="3"/>
      <c r="BR514" s="4"/>
      <c r="BS514" s="79"/>
      <c r="BT514" s="3"/>
    </row>
    <row r="515" spans="1:72" ht="12.75" x14ac:dyDescent="0.2">
      <c r="A515" s="16"/>
      <c r="B515" s="73"/>
      <c r="C515" s="16"/>
      <c r="D515" s="16"/>
      <c r="J515" s="16"/>
      <c r="L515" s="3"/>
      <c r="M515" s="3"/>
      <c r="O515" s="74"/>
      <c r="T515" s="3"/>
      <c r="AX515" s="16"/>
      <c r="BC515" s="76"/>
      <c r="BH515" s="74"/>
      <c r="BM515" s="3"/>
      <c r="BN515" s="3"/>
      <c r="BO515" s="3"/>
      <c r="BP515" s="3"/>
      <c r="BQ515" s="3"/>
      <c r="BR515" s="4"/>
      <c r="BS515" s="79"/>
      <c r="BT515" s="3"/>
    </row>
    <row r="516" spans="1:72" ht="12.75" x14ac:dyDescent="0.2">
      <c r="A516" s="16"/>
      <c r="B516" s="73"/>
      <c r="C516" s="16"/>
      <c r="D516" s="16"/>
      <c r="J516" s="16"/>
      <c r="L516" s="3"/>
      <c r="M516" s="3"/>
      <c r="O516" s="74"/>
      <c r="T516" s="3"/>
      <c r="AX516" s="16"/>
      <c r="BC516" s="76"/>
      <c r="BH516" s="74"/>
      <c r="BM516" s="3"/>
      <c r="BN516" s="3"/>
      <c r="BO516" s="3"/>
      <c r="BP516" s="3"/>
      <c r="BQ516" s="3"/>
      <c r="BR516" s="4"/>
      <c r="BS516" s="79"/>
      <c r="BT516" s="3"/>
    </row>
    <row r="517" spans="1:72" ht="12.75" x14ac:dyDescent="0.2">
      <c r="A517" s="16"/>
      <c r="B517" s="73"/>
      <c r="C517" s="16"/>
      <c r="D517" s="16"/>
      <c r="J517" s="16"/>
      <c r="L517" s="3"/>
      <c r="M517" s="3"/>
      <c r="O517" s="74"/>
      <c r="T517" s="3"/>
      <c r="AX517" s="16"/>
      <c r="BC517" s="76"/>
      <c r="BH517" s="74"/>
      <c r="BM517" s="3"/>
      <c r="BN517" s="3"/>
      <c r="BO517" s="3"/>
      <c r="BP517" s="3"/>
      <c r="BQ517" s="3"/>
      <c r="BR517" s="4"/>
      <c r="BS517" s="79"/>
      <c r="BT517" s="3"/>
    </row>
    <row r="518" spans="1:72" ht="12.75" x14ac:dyDescent="0.2">
      <c r="A518" s="16"/>
      <c r="B518" s="73"/>
      <c r="C518" s="16"/>
      <c r="D518" s="16"/>
      <c r="J518" s="16"/>
      <c r="L518" s="3"/>
      <c r="M518" s="3"/>
      <c r="O518" s="74"/>
      <c r="T518" s="3"/>
      <c r="AX518" s="16"/>
      <c r="BC518" s="76"/>
      <c r="BH518" s="74"/>
      <c r="BM518" s="3"/>
      <c r="BN518" s="3"/>
      <c r="BO518" s="3"/>
      <c r="BP518" s="3"/>
      <c r="BQ518" s="3"/>
      <c r="BR518" s="4"/>
      <c r="BS518" s="79"/>
      <c r="BT518" s="3"/>
    </row>
    <row r="519" spans="1:72" ht="12.75" x14ac:dyDescent="0.2">
      <c r="A519" s="16"/>
      <c r="B519" s="73"/>
      <c r="C519" s="16"/>
      <c r="D519" s="16"/>
      <c r="J519" s="16"/>
      <c r="L519" s="3"/>
      <c r="M519" s="3"/>
      <c r="O519" s="74"/>
      <c r="T519" s="3"/>
      <c r="AX519" s="16"/>
      <c r="BC519" s="76"/>
      <c r="BH519" s="74"/>
      <c r="BM519" s="3"/>
      <c r="BN519" s="3"/>
      <c r="BO519" s="3"/>
      <c r="BP519" s="3"/>
      <c r="BQ519" s="3"/>
      <c r="BR519" s="4"/>
      <c r="BS519" s="79"/>
      <c r="BT519" s="3"/>
    </row>
    <row r="520" spans="1:72" ht="12.75" x14ac:dyDescent="0.2">
      <c r="A520" s="16"/>
      <c r="B520" s="73"/>
      <c r="C520" s="16"/>
      <c r="D520" s="16"/>
      <c r="J520" s="16"/>
      <c r="L520" s="3"/>
      <c r="M520" s="3"/>
      <c r="O520" s="74"/>
      <c r="T520" s="3"/>
      <c r="AX520" s="16"/>
      <c r="BC520" s="76"/>
      <c r="BH520" s="74"/>
      <c r="BM520" s="3"/>
      <c r="BN520" s="3"/>
      <c r="BO520" s="3"/>
      <c r="BP520" s="3"/>
      <c r="BQ520" s="3"/>
      <c r="BR520" s="4"/>
      <c r="BS520" s="79"/>
      <c r="BT520" s="3"/>
    </row>
    <row r="521" spans="1:72" ht="12.75" x14ac:dyDescent="0.2">
      <c r="A521" s="16"/>
      <c r="B521" s="73"/>
      <c r="C521" s="16"/>
      <c r="D521" s="16"/>
      <c r="J521" s="16"/>
      <c r="L521" s="3"/>
      <c r="M521" s="3"/>
      <c r="O521" s="74"/>
      <c r="T521" s="3"/>
      <c r="AX521" s="16"/>
      <c r="BC521" s="76"/>
      <c r="BH521" s="74"/>
      <c r="BM521" s="3"/>
      <c r="BN521" s="3"/>
      <c r="BO521" s="3"/>
      <c r="BP521" s="3"/>
      <c r="BQ521" s="3"/>
      <c r="BR521" s="4"/>
      <c r="BS521" s="79"/>
      <c r="BT521" s="3"/>
    </row>
    <row r="522" spans="1:72" ht="12.75" x14ac:dyDescent="0.2">
      <c r="A522" s="16"/>
      <c r="B522" s="73"/>
      <c r="C522" s="16"/>
      <c r="D522" s="16"/>
      <c r="J522" s="16"/>
      <c r="L522" s="3"/>
      <c r="M522" s="3"/>
      <c r="O522" s="74"/>
      <c r="T522" s="3"/>
      <c r="AX522" s="16"/>
      <c r="BC522" s="76"/>
      <c r="BH522" s="74"/>
      <c r="BM522" s="3"/>
      <c r="BN522" s="3"/>
      <c r="BO522" s="3"/>
      <c r="BP522" s="3"/>
      <c r="BQ522" s="3"/>
      <c r="BR522" s="4"/>
      <c r="BS522" s="79"/>
      <c r="BT522" s="3"/>
    </row>
    <row r="523" spans="1:72" ht="12.75" x14ac:dyDescent="0.2">
      <c r="A523" s="16"/>
      <c r="B523" s="73"/>
      <c r="C523" s="16"/>
      <c r="D523" s="16"/>
      <c r="J523" s="16"/>
      <c r="L523" s="3"/>
      <c r="M523" s="3"/>
      <c r="O523" s="74"/>
      <c r="T523" s="3"/>
      <c r="AX523" s="16"/>
      <c r="BC523" s="76"/>
      <c r="BH523" s="74"/>
      <c r="BM523" s="3"/>
      <c r="BN523" s="3"/>
      <c r="BO523" s="3"/>
      <c r="BP523" s="3"/>
      <c r="BQ523" s="3"/>
      <c r="BR523" s="4"/>
      <c r="BS523" s="79"/>
      <c r="BT523" s="3"/>
    </row>
    <row r="524" spans="1:72" ht="12.75" x14ac:dyDescent="0.2">
      <c r="A524" s="16"/>
      <c r="B524" s="73"/>
      <c r="C524" s="16"/>
      <c r="D524" s="16"/>
      <c r="J524" s="16"/>
      <c r="L524" s="3"/>
      <c r="M524" s="3"/>
      <c r="O524" s="74"/>
      <c r="T524" s="3"/>
      <c r="AX524" s="16"/>
      <c r="BC524" s="76"/>
      <c r="BH524" s="74"/>
      <c r="BM524" s="3"/>
      <c r="BN524" s="3"/>
      <c r="BO524" s="3"/>
      <c r="BP524" s="3"/>
      <c r="BQ524" s="3"/>
      <c r="BR524" s="4"/>
      <c r="BS524" s="79"/>
      <c r="BT524" s="3"/>
    </row>
    <row r="525" spans="1:72" ht="12.75" x14ac:dyDescent="0.2">
      <c r="A525" s="16"/>
      <c r="B525" s="73"/>
      <c r="C525" s="16"/>
      <c r="D525" s="16"/>
      <c r="J525" s="16"/>
      <c r="L525" s="3"/>
      <c r="M525" s="3"/>
      <c r="O525" s="74"/>
      <c r="T525" s="3"/>
      <c r="AX525" s="16"/>
      <c r="BC525" s="76"/>
      <c r="BH525" s="74"/>
      <c r="BM525" s="3"/>
      <c r="BN525" s="3"/>
      <c r="BO525" s="3"/>
      <c r="BP525" s="3"/>
      <c r="BQ525" s="3"/>
      <c r="BR525" s="4"/>
      <c r="BS525" s="79"/>
      <c r="BT525" s="3"/>
    </row>
    <row r="526" spans="1:72" ht="12.75" x14ac:dyDescent="0.2">
      <c r="A526" s="16"/>
      <c r="B526" s="73"/>
      <c r="C526" s="16"/>
      <c r="D526" s="16"/>
      <c r="J526" s="16"/>
      <c r="L526" s="3"/>
      <c r="M526" s="3"/>
      <c r="O526" s="74"/>
      <c r="T526" s="3"/>
      <c r="AX526" s="16"/>
      <c r="BC526" s="76"/>
      <c r="BH526" s="74"/>
      <c r="BM526" s="3"/>
      <c r="BN526" s="3"/>
      <c r="BO526" s="3"/>
      <c r="BP526" s="3"/>
      <c r="BQ526" s="3"/>
      <c r="BR526" s="4"/>
      <c r="BS526" s="79"/>
      <c r="BT526" s="3"/>
    </row>
    <row r="527" spans="1:72" ht="12.75" x14ac:dyDescent="0.2">
      <c r="A527" s="16"/>
      <c r="B527" s="73"/>
      <c r="C527" s="16"/>
      <c r="D527" s="16"/>
      <c r="J527" s="16"/>
      <c r="L527" s="3"/>
      <c r="M527" s="3"/>
      <c r="O527" s="74"/>
      <c r="T527" s="3"/>
      <c r="AX527" s="16"/>
      <c r="BC527" s="76"/>
      <c r="BH527" s="74"/>
      <c r="BM527" s="3"/>
      <c r="BN527" s="3"/>
      <c r="BO527" s="3"/>
      <c r="BP527" s="3"/>
      <c r="BQ527" s="3"/>
      <c r="BR527" s="4"/>
      <c r="BS527" s="79"/>
      <c r="BT527" s="3"/>
    </row>
    <row r="528" spans="1:72" ht="12.75" x14ac:dyDescent="0.2">
      <c r="A528" s="16"/>
      <c r="B528" s="73"/>
      <c r="C528" s="16"/>
      <c r="D528" s="16"/>
      <c r="J528" s="16"/>
      <c r="L528" s="3"/>
      <c r="M528" s="3"/>
      <c r="O528" s="74"/>
      <c r="T528" s="3"/>
      <c r="AX528" s="16"/>
      <c r="BC528" s="76"/>
      <c r="BH528" s="74"/>
      <c r="BM528" s="3"/>
      <c r="BN528" s="3"/>
      <c r="BO528" s="3"/>
      <c r="BP528" s="3"/>
      <c r="BQ528" s="3"/>
      <c r="BR528" s="4"/>
      <c r="BS528" s="79"/>
      <c r="BT528" s="3"/>
    </row>
    <row r="529" spans="1:72" ht="12.75" x14ac:dyDescent="0.2">
      <c r="A529" s="16"/>
      <c r="B529" s="73"/>
      <c r="C529" s="16"/>
      <c r="D529" s="16"/>
      <c r="J529" s="16"/>
      <c r="L529" s="3"/>
      <c r="M529" s="3"/>
      <c r="O529" s="74"/>
      <c r="T529" s="3"/>
      <c r="AX529" s="16"/>
      <c r="BC529" s="76"/>
      <c r="BH529" s="74"/>
      <c r="BM529" s="3"/>
      <c r="BN529" s="3"/>
      <c r="BO529" s="3"/>
      <c r="BP529" s="3"/>
      <c r="BQ529" s="3"/>
      <c r="BR529" s="4"/>
      <c r="BS529" s="79"/>
      <c r="BT529" s="3"/>
    </row>
    <row r="530" spans="1:72" ht="12.75" x14ac:dyDescent="0.2">
      <c r="A530" s="16"/>
      <c r="B530" s="73"/>
      <c r="C530" s="16"/>
      <c r="D530" s="16"/>
      <c r="J530" s="16"/>
      <c r="L530" s="3"/>
      <c r="M530" s="3"/>
      <c r="O530" s="74"/>
      <c r="T530" s="3"/>
      <c r="AX530" s="16"/>
      <c r="BC530" s="76"/>
      <c r="BH530" s="74"/>
      <c r="BM530" s="3"/>
      <c r="BN530" s="3"/>
      <c r="BO530" s="3"/>
      <c r="BP530" s="3"/>
      <c r="BQ530" s="3"/>
      <c r="BR530" s="4"/>
      <c r="BS530" s="79"/>
      <c r="BT530" s="3"/>
    </row>
    <row r="531" spans="1:72" ht="12.75" x14ac:dyDescent="0.2">
      <c r="A531" s="16"/>
      <c r="B531" s="73"/>
      <c r="C531" s="16"/>
      <c r="D531" s="16"/>
      <c r="J531" s="16"/>
      <c r="L531" s="3"/>
      <c r="M531" s="3"/>
      <c r="O531" s="74"/>
      <c r="T531" s="3"/>
      <c r="AX531" s="16"/>
      <c r="BC531" s="76"/>
      <c r="BH531" s="74"/>
      <c r="BM531" s="3"/>
      <c r="BN531" s="3"/>
      <c r="BO531" s="3"/>
      <c r="BP531" s="3"/>
      <c r="BQ531" s="3"/>
      <c r="BR531" s="4"/>
      <c r="BS531" s="79"/>
      <c r="BT531" s="3"/>
    </row>
    <row r="532" spans="1:72" ht="12.75" x14ac:dyDescent="0.2">
      <c r="A532" s="16"/>
      <c r="B532" s="73"/>
      <c r="C532" s="16"/>
      <c r="D532" s="16"/>
      <c r="J532" s="16"/>
      <c r="L532" s="3"/>
      <c r="M532" s="3"/>
      <c r="O532" s="74"/>
      <c r="T532" s="3"/>
      <c r="AX532" s="16"/>
      <c r="BC532" s="76"/>
      <c r="BH532" s="74"/>
      <c r="BM532" s="3"/>
      <c r="BN532" s="3"/>
      <c r="BO532" s="3"/>
      <c r="BP532" s="3"/>
      <c r="BQ532" s="3"/>
      <c r="BR532" s="4"/>
      <c r="BS532" s="79"/>
      <c r="BT532" s="3"/>
    </row>
    <row r="533" spans="1:72" ht="12.75" x14ac:dyDescent="0.2">
      <c r="A533" s="16"/>
      <c r="B533" s="73"/>
      <c r="C533" s="16"/>
      <c r="D533" s="16"/>
      <c r="J533" s="16"/>
      <c r="L533" s="3"/>
      <c r="M533" s="3"/>
      <c r="O533" s="74"/>
      <c r="T533" s="3"/>
      <c r="AX533" s="16"/>
      <c r="BC533" s="76"/>
      <c r="BH533" s="74"/>
      <c r="BM533" s="3"/>
      <c r="BN533" s="3"/>
      <c r="BO533" s="3"/>
      <c r="BP533" s="3"/>
      <c r="BQ533" s="3"/>
      <c r="BR533" s="4"/>
      <c r="BS533" s="79"/>
      <c r="BT533" s="3"/>
    </row>
    <row r="534" spans="1:72" ht="12.75" x14ac:dyDescent="0.2">
      <c r="A534" s="16"/>
      <c r="B534" s="73"/>
      <c r="C534" s="16"/>
      <c r="D534" s="16"/>
      <c r="J534" s="16"/>
      <c r="L534" s="3"/>
      <c r="M534" s="3"/>
      <c r="O534" s="74"/>
      <c r="T534" s="3"/>
      <c r="AX534" s="16"/>
      <c r="BC534" s="76"/>
      <c r="BH534" s="74"/>
      <c r="BM534" s="3"/>
      <c r="BN534" s="3"/>
      <c r="BO534" s="3"/>
      <c r="BP534" s="3"/>
      <c r="BQ534" s="3"/>
      <c r="BR534" s="4"/>
      <c r="BS534" s="79"/>
      <c r="BT534" s="3"/>
    </row>
    <row r="535" spans="1:72" ht="12.75" x14ac:dyDescent="0.2">
      <c r="A535" s="16"/>
      <c r="B535" s="73"/>
      <c r="C535" s="16"/>
      <c r="D535" s="16"/>
      <c r="J535" s="16"/>
      <c r="L535" s="3"/>
      <c r="M535" s="3"/>
      <c r="O535" s="74"/>
      <c r="T535" s="3"/>
      <c r="AX535" s="16"/>
      <c r="BC535" s="76"/>
      <c r="BH535" s="74"/>
      <c r="BM535" s="3"/>
      <c r="BN535" s="3"/>
      <c r="BO535" s="3"/>
      <c r="BP535" s="3"/>
      <c r="BQ535" s="3"/>
      <c r="BR535" s="4"/>
      <c r="BS535" s="79"/>
      <c r="BT535" s="3"/>
    </row>
    <row r="536" spans="1:72" ht="12.75" x14ac:dyDescent="0.2">
      <c r="A536" s="16"/>
      <c r="B536" s="73"/>
      <c r="C536" s="16"/>
      <c r="D536" s="16"/>
      <c r="J536" s="16"/>
      <c r="L536" s="3"/>
      <c r="M536" s="3"/>
      <c r="O536" s="74"/>
      <c r="T536" s="3"/>
      <c r="AX536" s="16"/>
      <c r="BC536" s="76"/>
      <c r="BH536" s="74"/>
      <c r="BM536" s="3"/>
      <c r="BN536" s="3"/>
      <c r="BO536" s="3"/>
      <c r="BP536" s="3"/>
      <c r="BQ536" s="3"/>
      <c r="BR536" s="4"/>
      <c r="BS536" s="79"/>
      <c r="BT536" s="3"/>
    </row>
    <row r="537" spans="1:72" ht="12.75" x14ac:dyDescent="0.2">
      <c r="A537" s="16"/>
      <c r="B537" s="73"/>
      <c r="C537" s="16"/>
      <c r="D537" s="16"/>
      <c r="J537" s="16"/>
      <c r="L537" s="3"/>
      <c r="M537" s="3"/>
      <c r="O537" s="74"/>
      <c r="T537" s="3"/>
      <c r="AX537" s="16"/>
      <c r="BC537" s="76"/>
      <c r="BH537" s="74"/>
      <c r="BM537" s="3"/>
      <c r="BN537" s="3"/>
      <c r="BO537" s="3"/>
      <c r="BP537" s="3"/>
      <c r="BQ537" s="3"/>
      <c r="BR537" s="4"/>
      <c r="BS537" s="79"/>
      <c r="BT537" s="3"/>
    </row>
    <row r="538" spans="1:72" ht="12.75" x14ac:dyDescent="0.2">
      <c r="A538" s="16"/>
      <c r="B538" s="73"/>
      <c r="C538" s="16"/>
      <c r="D538" s="16"/>
      <c r="J538" s="16"/>
      <c r="L538" s="3"/>
      <c r="M538" s="3"/>
      <c r="O538" s="74"/>
      <c r="T538" s="3"/>
      <c r="AX538" s="16"/>
      <c r="BC538" s="76"/>
      <c r="BH538" s="74"/>
      <c r="BM538" s="3"/>
      <c r="BN538" s="3"/>
      <c r="BO538" s="3"/>
      <c r="BP538" s="3"/>
      <c r="BQ538" s="3"/>
      <c r="BR538" s="4"/>
      <c r="BS538" s="79"/>
      <c r="BT538" s="3"/>
    </row>
    <row r="539" spans="1:72" ht="12.75" x14ac:dyDescent="0.2">
      <c r="A539" s="16"/>
      <c r="B539" s="73"/>
      <c r="C539" s="16"/>
      <c r="D539" s="16"/>
      <c r="J539" s="16"/>
      <c r="L539" s="3"/>
      <c r="M539" s="3"/>
      <c r="O539" s="74"/>
      <c r="T539" s="3"/>
      <c r="AX539" s="16"/>
      <c r="BC539" s="76"/>
      <c r="BH539" s="74"/>
      <c r="BM539" s="3"/>
      <c r="BN539" s="3"/>
      <c r="BO539" s="3"/>
      <c r="BP539" s="3"/>
      <c r="BQ539" s="3"/>
      <c r="BR539" s="4"/>
      <c r="BS539" s="79"/>
      <c r="BT539" s="3"/>
    </row>
    <row r="540" spans="1:72" ht="12.75" x14ac:dyDescent="0.2">
      <c r="A540" s="16"/>
      <c r="B540" s="73"/>
      <c r="C540" s="16"/>
      <c r="D540" s="16"/>
      <c r="J540" s="16"/>
      <c r="L540" s="3"/>
      <c r="M540" s="3"/>
      <c r="O540" s="74"/>
      <c r="T540" s="3"/>
      <c r="AX540" s="16"/>
      <c r="BC540" s="76"/>
      <c r="BH540" s="74"/>
      <c r="BM540" s="3"/>
      <c r="BN540" s="3"/>
      <c r="BO540" s="3"/>
      <c r="BP540" s="3"/>
      <c r="BQ540" s="3"/>
      <c r="BR540" s="4"/>
      <c r="BS540" s="79"/>
      <c r="BT540" s="3"/>
    </row>
    <row r="541" spans="1:72" ht="12.75" x14ac:dyDescent="0.2">
      <c r="A541" s="16"/>
      <c r="B541" s="73"/>
      <c r="C541" s="16"/>
      <c r="D541" s="16"/>
      <c r="J541" s="16"/>
      <c r="L541" s="3"/>
      <c r="M541" s="3"/>
      <c r="O541" s="74"/>
      <c r="T541" s="3"/>
      <c r="AX541" s="16"/>
      <c r="BC541" s="76"/>
      <c r="BH541" s="74"/>
      <c r="BM541" s="3"/>
      <c r="BN541" s="3"/>
      <c r="BO541" s="3"/>
      <c r="BP541" s="3"/>
      <c r="BQ541" s="3"/>
      <c r="BR541" s="4"/>
      <c r="BS541" s="79"/>
      <c r="BT541" s="3"/>
    </row>
    <row r="542" spans="1:72" ht="12.75" x14ac:dyDescent="0.2">
      <c r="A542" s="16"/>
      <c r="B542" s="73"/>
      <c r="C542" s="16"/>
      <c r="D542" s="16"/>
      <c r="J542" s="16"/>
      <c r="L542" s="3"/>
      <c r="M542" s="3"/>
      <c r="O542" s="74"/>
      <c r="T542" s="3"/>
      <c r="AX542" s="16"/>
      <c r="BC542" s="76"/>
      <c r="BH542" s="74"/>
      <c r="BM542" s="3"/>
      <c r="BN542" s="3"/>
      <c r="BO542" s="3"/>
      <c r="BP542" s="3"/>
      <c r="BQ542" s="3"/>
      <c r="BR542" s="4"/>
      <c r="BS542" s="79"/>
      <c r="BT542" s="3"/>
    </row>
    <row r="543" spans="1:72" ht="12.75" x14ac:dyDescent="0.2">
      <c r="A543" s="16"/>
      <c r="B543" s="73"/>
      <c r="C543" s="16"/>
      <c r="D543" s="16"/>
      <c r="J543" s="16"/>
      <c r="L543" s="3"/>
      <c r="M543" s="3"/>
      <c r="O543" s="74"/>
      <c r="T543" s="3"/>
      <c r="AX543" s="16"/>
      <c r="BC543" s="76"/>
      <c r="BH543" s="74"/>
      <c r="BM543" s="3"/>
      <c r="BN543" s="3"/>
      <c r="BO543" s="3"/>
      <c r="BP543" s="3"/>
      <c r="BQ543" s="3"/>
      <c r="BR543" s="4"/>
      <c r="BS543" s="79"/>
      <c r="BT543" s="3"/>
    </row>
    <row r="544" spans="1:72" ht="12.75" x14ac:dyDescent="0.2">
      <c r="A544" s="16"/>
      <c r="B544" s="73"/>
      <c r="C544" s="16"/>
      <c r="D544" s="16"/>
      <c r="J544" s="16"/>
      <c r="L544" s="3"/>
      <c r="M544" s="3"/>
      <c r="O544" s="74"/>
      <c r="T544" s="3"/>
      <c r="AX544" s="16"/>
      <c r="BC544" s="76"/>
      <c r="BH544" s="74"/>
      <c r="BM544" s="3"/>
      <c r="BN544" s="3"/>
      <c r="BO544" s="3"/>
      <c r="BP544" s="3"/>
      <c r="BQ544" s="3"/>
      <c r="BR544" s="4"/>
      <c r="BS544" s="79"/>
      <c r="BT544" s="3"/>
    </row>
    <row r="545" spans="1:72" ht="12.75" x14ac:dyDescent="0.2">
      <c r="A545" s="16"/>
      <c r="B545" s="73"/>
      <c r="C545" s="16"/>
      <c r="D545" s="16"/>
      <c r="J545" s="16"/>
      <c r="L545" s="3"/>
      <c r="M545" s="3"/>
      <c r="O545" s="74"/>
      <c r="T545" s="3"/>
      <c r="AX545" s="16"/>
      <c r="BC545" s="76"/>
      <c r="BH545" s="74"/>
      <c r="BM545" s="3"/>
      <c r="BN545" s="3"/>
      <c r="BO545" s="3"/>
      <c r="BP545" s="3"/>
      <c r="BQ545" s="3"/>
      <c r="BR545" s="4"/>
      <c r="BS545" s="79"/>
      <c r="BT545" s="3"/>
    </row>
    <row r="546" spans="1:72" ht="12.75" x14ac:dyDescent="0.2">
      <c r="A546" s="16"/>
      <c r="B546" s="73"/>
      <c r="C546" s="16"/>
      <c r="D546" s="16"/>
      <c r="J546" s="16"/>
      <c r="L546" s="3"/>
      <c r="M546" s="3"/>
      <c r="O546" s="74"/>
      <c r="T546" s="3"/>
      <c r="AX546" s="16"/>
      <c r="BC546" s="76"/>
      <c r="BH546" s="74"/>
      <c r="BM546" s="3"/>
      <c r="BN546" s="3"/>
      <c r="BO546" s="3"/>
      <c r="BP546" s="3"/>
      <c r="BQ546" s="3"/>
      <c r="BR546" s="4"/>
      <c r="BS546" s="79"/>
      <c r="BT546" s="3"/>
    </row>
    <row r="547" spans="1:72" ht="12.75" x14ac:dyDescent="0.2">
      <c r="A547" s="16"/>
      <c r="B547" s="73"/>
      <c r="C547" s="16"/>
      <c r="D547" s="16"/>
      <c r="J547" s="16"/>
      <c r="L547" s="3"/>
      <c r="M547" s="3"/>
      <c r="O547" s="74"/>
      <c r="T547" s="3"/>
      <c r="AX547" s="16"/>
      <c r="BC547" s="76"/>
      <c r="BH547" s="74"/>
      <c r="BM547" s="3"/>
      <c r="BN547" s="3"/>
      <c r="BO547" s="3"/>
      <c r="BP547" s="3"/>
      <c r="BQ547" s="3"/>
      <c r="BR547" s="4"/>
      <c r="BS547" s="79"/>
      <c r="BT547" s="3"/>
    </row>
    <row r="548" spans="1:72" ht="12.75" x14ac:dyDescent="0.2">
      <c r="A548" s="16"/>
      <c r="B548" s="73"/>
      <c r="C548" s="16"/>
      <c r="D548" s="16"/>
      <c r="J548" s="16"/>
      <c r="L548" s="3"/>
      <c r="M548" s="3"/>
      <c r="O548" s="74"/>
      <c r="T548" s="3"/>
      <c r="AX548" s="16"/>
      <c r="BC548" s="76"/>
      <c r="BH548" s="74"/>
      <c r="BM548" s="3"/>
      <c r="BN548" s="3"/>
      <c r="BO548" s="3"/>
      <c r="BP548" s="3"/>
      <c r="BQ548" s="3"/>
      <c r="BR548" s="4"/>
      <c r="BS548" s="79"/>
      <c r="BT548" s="3"/>
    </row>
    <row r="549" spans="1:72" ht="12.75" x14ac:dyDescent="0.2">
      <c r="A549" s="16"/>
      <c r="B549" s="73"/>
      <c r="C549" s="16"/>
      <c r="D549" s="16"/>
      <c r="J549" s="16"/>
      <c r="L549" s="3"/>
      <c r="M549" s="3"/>
      <c r="O549" s="74"/>
      <c r="T549" s="3"/>
      <c r="AX549" s="16"/>
      <c r="BC549" s="76"/>
      <c r="BH549" s="74"/>
      <c r="BM549" s="3"/>
      <c r="BN549" s="3"/>
      <c r="BO549" s="3"/>
      <c r="BP549" s="3"/>
      <c r="BQ549" s="3"/>
      <c r="BR549" s="4"/>
      <c r="BS549" s="79"/>
      <c r="BT549" s="3"/>
    </row>
    <row r="550" spans="1:72" ht="12.75" x14ac:dyDescent="0.2">
      <c r="A550" s="16"/>
      <c r="B550" s="73"/>
      <c r="C550" s="16"/>
      <c r="D550" s="16"/>
      <c r="J550" s="16"/>
      <c r="L550" s="3"/>
      <c r="M550" s="3"/>
      <c r="O550" s="74"/>
      <c r="T550" s="3"/>
      <c r="AX550" s="16"/>
      <c r="BC550" s="76"/>
      <c r="BH550" s="74"/>
      <c r="BM550" s="3"/>
      <c r="BN550" s="3"/>
      <c r="BO550" s="3"/>
      <c r="BP550" s="3"/>
      <c r="BQ550" s="3"/>
      <c r="BR550" s="4"/>
      <c r="BS550" s="79"/>
      <c r="BT550" s="3"/>
    </row>
    <row r="551" spans="1:72" ht="12.75" x14ac:dyDescent="0.2">
      <c r="A551" s="16"/>
      <c r="B551" s="73"/>
      <c r="C551" s="16"/>
      <c r="D551" s="16"/>
      <c r="J551" s="16"/>
      <c r="L551" s="3"/>
      <c r="M551" s="3"/>
      <c r="O551" s="74"/>
      <c r="T551" s="3"/>
      <c r="AX551" s="16"/>
      <c r="BC551" s="76"/>
      <c r="BH551" s="74"/>
      <c r="BM551" s="3"/>
      <c r="BN551" s="3"/>
      <c r="BO551" s="3"/>
      <c r="BP551" s="3"/>
      <c r="BQ551" s="3"/>
      <c r="BR551" s="4"/>
      <c r="BS551" s="79"/>
      <c r="BT551" s="3"/>
    </row>
    <row r="552" spans="1:72" ht="12.75" x14ac:dyDescent="0.2">
      <c r="A552" s="16"/>
      <c r="B552" s="73"/>
      <c r="C552" s="16"/>
      <c r="D552" s="16"/>
      <c r="J552" s="16"/>
      <c r="L552" s="3"/>
      <c r="M552" s="3"/>
      <c r="O552" s="74"/>
      <c r="T552" s="3"/>
      <c r="AX552" s="16"/>
      <c r="BC552" s="76"/>
      <c r="BH552" s="74"/>
      <c r="BM552" s="3"/>
      <c r="BN552" s="3"/>
      <c r="BO552" s="3"/>
      <c r="BP552" s="3"/>
      <c r="BQ552" s="3"/>
      <c r="BR552" s="4"/>
      <c r="BS552" s="79"/>
      <c r="BT552" s="3"/>
    </row>
    <row r="553" spans="1:72" ht="12.75" x14ac:dyDescent="0.2">
      <c r="A553" s="16"/>
      <c r="B553" s="73"/>
      <c r="C553" s="16"/>
      <c r="D553" s="16"/>
      <c r="J553" s="16"/>
      <c r="L553" s="3"/>
      <c r="M553" s="3"/>
      <c r="O553" s="74"/>
      <c r="T553" s="3"/>
      <c r="AX553" s="16"/>
      <c r="BC553" s="76"/>
      <c r="BH553" s="74"/>
      <c r="BM553" s="3"/>
      <c r="BN553" s="3"/>
      <c r="BO553" s="3"/>
      <c r="BP553" s="3"/>
      <c r="BQ553" s="3"/>
      <c r="BR553" s="4"/>
      <c r="BS553" s="79"/>
      <c r="BT553" s="3"/>
    </row>
    <row r="554" spans="1:72" ht="12.75" x14ac:dyDescent="0.2">
      <c r="A554" s="16"/>
      <c r="B554" s="73"/>
      <c r="C554" s="16"/>
      <c r="D554" s="16"/>
      <c r="J554" s="16"/>
      <c r="L554" s="3"/>
      <c r="M554" s="3"/>
      <c r="O554" s="74"/>
      <c r="T554" s="3"/>
      <c r="AX554" s="16"/>
      <c r="BC554" s="76"/>
      <c r="BH554" s="74"/>
      <c r="BM554" s="3"/>
      <c r="BN554" s="3"/>
      <c r="BO554" s="3"/>
      <c r="BP554" s="3"/>
      <c r="BQ554" s="3"/>
      <c r="BR554" s="4"/>
      <c r="BS554" s="79"/>
      <c r="BT554" s="3"/>
    </row>
    <row r="555" spans="1:72" ht="12.75" x14ac:dyDescent="0.2">
      <c r="A555" s="16"/>
      <c r="B555" s="73"/>
      <c r="C555" s="16"/>
      <c r="D555" s="16"/>
      <c r="J555" s="16"/>
      <c r="L555" s="3"/>
      <c r="M555" s="3"/>
      <c r="O555" s="74"/>
      <c r="T555" s="3"/>
      <c r="AX555" s="16"/>
      <c r="BC555" s="76"/>
      <c r="BH555" s="74"/>
      <c r="BM555" s="3"/>
      <c r="BN555" s="3"/>
      <c r="BO555" s="3"/>
      <c r="BP555" s="3"/>
      <c r="BQ555" s="3"/>
      <c r="BR555" s="4"/>
      <c r="BS555" s="79"/>
      <c r="BT555" s="3"/>
    </row>
    <row r="556" spans="1:72" ht="12.75" x14ac:dyDescent="0.2">
      <c r="A556" s="16"/>
      <c r="B556" s="73"/>
      <c r="C556" s="16"/>
      <c r="D556" s="16"/>
      <c r="J556" s="16"/>
      <c r="L556" s="3"/>
      <c r="M556" s="3"/>
      <c r="O556" s="74"/>
      <c r="T556" s="3"/>
      <c r="AX556" s="16"/>
      <c r="BC556" s="76"/>
      <c r="BH556" s="74"/>
      <c r="BM556" s="3"/>
      <c r="BN556" s="3"/>
      <c r="BO556" s="3"/>
      <c r="BP556" s="3"/>
      <c r="BQ556" s="3"/>
      <c r="BR556" s="4"/>
      <c r="BS556" s="79"/>
      <c r="BT556" s="3"/>
    </row>
    <row r="557" spans="1:72" ht="12.75" x14ac:dyDescent="0.2">
      <c r="A557" s="16"/>
      <c r="B557" s="73"/>
      <c r="C557" s="16"/>
      <c r="D557" s="16"/>
      <c r="J557" s="16"/>
      <c r="L557" s="3"/>
      <c r="M557" s="3"/>
      <c r="O557" s="74"/>
      <c r="T557" s="3"/>
      <c r="AX557" s="16"/>
      <c r="BC557" s="76"/>
      <c r="BH557" s="74"/>
      <c r="BM557" s="3"/>
      <c r="BN557" s="3"/>
      <c r="BO557" s="3"/>
      <c r="BP557" s="3"/>
      <c r="BQ557" s="3"/>
      <c r="BR557" s="4"/>
      <c r="BS557" s="79"/>
      <c r="BT557" s="3"/>
    </row>
    <row r="558" spans="1:72" ht="12.75" x14ac:dyDescent="0.2">
      <c r="A558" s="16"/>
      <c r="B558" s="73"/>
      <c r="C558" s="16"/>
      <c r="D558" s="16"/>
      <c r="J558" s="16"/>
      <c r="L558" s="3"/>
      <c r="M558" s="3"/>
      <c r="O558" s="74"/>
      <c r="T558" s="3"/>
      <c r="AX558" s="16"/>
      <c r="BC558" s="76"/>
      <c r="BH558" s="74"/>
      <c r="BM558" s="3"/>
      <c r="BN558" s="3"/>
      <c r="BO558" s="3"/>
      <c r="BP558" s="3"/>
      <c r="BQ558" s="3"/>
      <c r="BR558" s="4"/>
      <c r="BS558" s="79"/>
      <c r="BT558" s="3"/>
    </row>
    <row r="559" spans="1:72" ht="12.75" x14ac:dyDescent="0.2">
      <c r="A559" s="16"/>
      <c r="B559" s="73"/>
      <c r="C559" s="16"/>
      <c r="D559" s="16"/>
      <c r="J559" s="16"/>
      <c r="L559" s="3"/>
      <c r="M559" s="3"/>
      <c r="O559" s="74"/>
      <c r="T559" s="3"/>
      <c r="AX559" s="16"/>
      <c r="BC559" s="76"/>
      <c r="BH559" s="74"/>
      <c r="BM559" s="3"/>
      <c r="BN559" s="3"/>
      <c r="BO559" s="3"/>
      <c r="BP559" s="3"/>
      <c r="BQ559" s="3"/>
      <c r="BR559" s="4"/>
      <c r="BS559" s="79"/>
      <c r="BT559" s="3"/>
    </row>
    <row r="560" spans="1:72" ht="12.75" x14ac:dyDescent="0.2">
      <c r="A560" s="16"/>
      <c r="B560" s="73"/>
      <c r="C560" s="16"/>
      <c r="D560" s="16"/>
      <c r="J560" s="16"/>
      <c r="L560" s="3"/>
      <c r="M560" s="3"/>
      <c r="O560" s="74"/>
      <c r="T560" s="3"/>
      <c r="AX560" s="16"/>
      <c r="BC560" s="76"/>
      <c r="BH560" s="74"/>
      <c r="BM560" s="3"/>
      <c r="BN560" s="3"/>
      <c r="BO560" s="3"/>
      <c r="BP560" s="3"/>
      <c r="BQ560" s="3"/>
      <c r="BR560" s="4"/>
      <c r="BS560" s="79"/>
      <c r="BT560" s="3"/>
    </row>
    <row r="561" spans="1:72" ht="12.75" x14ac:dyDescent="0.2">
      <c r="A561" s="16"/>
      <c r="B561" s="73"/>
      <c r="C561" s="16"/>
      <c r="D561" s="16"/>
      <c r="J561" s="16"/>
      <c r="L561" s="3"/>
      <c r="M561" s="3"/>
      <c r="O561" s="74"/>
      <c r="T561" s="3"/>
      <c r="AX561" s="16"/>
      <c r="BC561" s="76"/>
      <c r="BH561" s="74"/>
      <c r="BM561" s="3"/>
      <c r="BN561" s="3"/>
      <c r="BO561" s="3"/>
      <c r="BP561" s="3"/>
      <c r="BQ561" s="3"/>
      <c r="BR561" s="4"/>
      <c r="BS561" s="79"/>
      <c r="BT561" s="3"/>
    </row>
    <row r="562" spans="1:72" ht="12.75" x14ac:dyDescent="0.2">
      <c r="A562" s="16"/>
      <c r="B562" s="73"/>
      <c r="C562" s="16"/>
      <c r="D562" s="16"/>
      <c r="J562" s="16"/>
      <c r="L562" s="3"/>
      <c r="M562" s="3"/>
      <c r="O562" s="74"/>
      <c r="T562" s="3"/>
      <c r="AX562" s="16"/>
      <c r="BC562" s="76"/>
      <c r="BH562" s="74"/>
      <c r="BM562" s="3"/>
      <c r="BN562" s="3"/>
      <c r="BO562" s="3"/>
      <c r="BP562" s="3"/>
      <c r="BQ562" s="3"/>
      <c r="BR562" s="4"/>
      <c r="BS562" s="79"/>
      <c r="BT562" s="3"/>
    </row>
    <row r="563" spans="1:72" ht="12.75" x14ac:dyDescent="0.2">
      <c r="A563" s="16"/>
      <c r="B563" s="73"/>
      <c r="C563" s="16"/>
      <c r="D563" s="16"/>
      <c r="J563" s="16"/>
      <c r="L563" s="3"/>
      <c r="M563" s="3"/>
      <c r="O563" s="74"/>
      <c r="T563" s="3"/>
      <c r="AX563" s="16"/>
      <c r="BC563" s="76"/>
      <c r="BH563" s="74"/>
      <c r="BM563" s="3"/>
      <c r="BN563" s="3"/>
      <c r="BO563" s="3"/>
      <c r="BP563" s="3"/>
      <c r="BQ563" s="3"/>
      <c r="BR563" s="4"/>
      <c r="BS563" s="79"/>
      <c r="BT563" s="3"/>
    </row>
    <row r="564" spans="1:72" ht="12.75" x14ac:dyDescent="0.2">
      <c r="A564" s="16"/>
      <c r="B564" s="73"/>
      <c r="C564" s="16"/>
      <c r="D564" s="16"/>
      <c r="J564" s="16"/>
      <c r="L564" s="3"/>
      <c r="M564" s="3"/>
      <c r="O564" s="74"/>
      <c r="T564" s="3"/>
      <c r="AX564" s="16"/>
      <c r="BC564" s="76"/>
      <c r="BH564" s="74"/>
      <c r="BM564" s="3"/>
      <c r="BN564" s="3"/>
      <c r="BO564" s="3"/>
      <c r="BP564" s="3"/>
      <c r="BQ564" s="3"/>
      <c r="BR564" s="4"/>
      <c r="BS564" s="79"/>
      <c r="BT564" s="3"/>
    </row>
    <row r="565" spans="1:72" ht="12.75" x14ac:dyDescent="0.2">
      <c r="A565" s="16"/>
      <c r="B565" s="73"/>
      <c r="C565" s="16"/>
      <c r="D565" s="16"/>
      <c r="J565" s="16"/>
      <c r="L565" s="3"/>
      <c r="M565" s="3"/>
      <c r="O565" s="74"/>
      <c r="T565" s="3"/>
      <c r="AX565" s="16"/>
      <c r="BC565" s="76"/>
      <c r="BH565" s="74"/>
      <c r="BM565" s="3"/>
      <c r="BN565" s="3"/>
      <c r="BO565" s="3"/>
      <c r="BP565" s="3"/>
      <c r="BQ565" s="3"/>
      <c r="BR565" s="4"/>
      <c r="BS565" s="79"/>
      <c r="BT565" s="3"/>
    </row>
    <row r="566" spans="1:72" ht="12.75" x14ac:dyDescent="0.2">
      <c r="A566" s="16"/>
      <c r="B566" s="73"/>
      <c r="C566" s="16"/>
      <c r="D566" s="16"/>
      <c r="J566" s="16"/>
      <c r="L566" s="3"/>
      <c r="M566" s="3"/>
      <c r="O566" s="74"/>
      <c r="T566" s="3"/>
      <c r="AX566" s="16"/>
      <c r="BC566" s="76"/>
      <c r="BH566" s="74"/>
      <c r="BM566" s="3"/>
      <c r="BN566" s="3"/>
      <c r="BO566" s="3"/>
      <c r="BP566" s="3"/>
      <c r="BQ566" s="3"/>
      <c r="BR566" s="4"/>
      <c r="BS566" s="79"/>
      <c r="BT566" s="3"/>
    </row>
    <row r="567" spans="1:72" ht="12.75" x14ac:dyDescent="0.2">
      <c r="A567" s="16"/>
      <c r="B567" s="73"/>
      <c r="C567" s="16"/>
      <c r="D567" s="16"/>
      <c r="J567" s="16"/>
      <c r="L567" s="3"/>
      <c r="M567" s="3"/>
      <c r="O567" s="74"/>
      <c r="T567" s="3"/>
      <c r="AX567" s="16"/>
      <c r="BC567" s="76"/>
      <c r="BH567" s="74"/>
      <c r="BM567" s="3"/>
      <c r="BN567" s="3"/>
      <c r="BO567" s="3"/>
      <c r="BP567" s="3"/>
      <c r="BQ567" s="3"/>
      <c r="BR567" s="4"/>
      <c r="BS567" s="79"/>
      <c r="BT567" s="3"/>
    </row>
    <row r="568" spans="1:72" ht="12.75" x14ac:dyDescent="0.2">
      <c r="A568" s="16"/>
      <c r="B568" s="73"/>
      <c r="C568" s="16"/>
      <c r="D568" s="16"/>
      <c r="J568" s="16"/>
      <c r="L568" s="3"/>
      <c r="M568" s="3"/>
      <c r="O568" s="74"/>
      <c r="T568" s="3"/>
      <c r="AX568" s="16"/>
      <c r="BC568" s="76"/>
      <c r="BH568" s="74"/>
      <c r="BM568" s="3"/>
      <c r="BN568" s="3"/>
      <c r="BO568" s="3"/>
      <c r="BP568" s="3"/>
      <c r="BQ568" s="3"/>
      <c r="BR568" s="4"/>
      <c r="BS568" s="79"/>
      <c r="BT568" s="3"/>
    </row>
    <row r="569" spans="1:72" ht="12.75" x14ac:dyDescent="0.2">
      <c r="A569" s="16"/>
      <c r="B569" s="73"/>
      <c r="C569" s="16"/>
      <c r="D569" s="16"/>
      <c r="J569" s="16"/>
      <c r="L569" s="3"/>
      <c r="M569" s="3"/>
      <c r="O569" s="74"/>
      <c r="T569" s="3"/>
      <c r="AX569" s="16"/>
      <c r="BC569" s="76"/>
      <c r="BH569" s="74"/>
      <c r="BM569" s="3"/>
      <c r="BN569" s="3"/>
      <c r="BO569" s="3"/>
      <c r="BP569" s="3"/>
      <c r="BQ569" s="3"/>
      <c r="BR569" s="4"/>
      <c r="BS569" s="79"/>
      <c r="BT569" s="3"/>
    </row>
    <row r="570" spans="1:72" ht="12.75" x14ac:dyDescent="0.2">
      <c r="A570" s="16"/>
      <c r="B570" s="73"/>
      <c r="C570" s="16"/>
      <c r="D570" s="16"/>
      <c r="J570" s="16"/>
      <c r="L570" s="3"/>
      <c r="M570" s="3"/>
      <c r="O570" s="74"/>
      <c r="T570" s="3"/>
      <c r="AX570" s="16"/>
      <c r="BC570" s="76"/>
      <c r="BH570" s="74"/>
      <c r="BM570" s="3"/>
      <c r="BN570" s="3"/>
      <c r="BO570" s="3"/>
      <c r="BP570" s="3"/>
      <c r="BQ570" s="3"/>
      <c r="BR570" s="4"/>
      <c r="BS570" s="79"/>
      <c r="BT570" s="3"/>
    </row>
    <row r="571" spans="1:72" ht="12.75" x14ac:dyDescent="0.2">
      <c r="A571" s="16"/>
      <c r="B571" s="73"/>
      <c r="C571" s="16"/>
      <c r="D571" s="16"/>
      <c r="J571" s="16"/>
      <c r="L571" s="3"/>
      <c r="M571" s="3"/>
      <c r="O571" s="74"/>
      <c r="T571" s="3"/>
      <c r="AX571" s="16"/>
      <c r="BC571" s="76"/>
      <c r="BH571" s="74"/>
      <c r="BM571" s="3"/>
      <c r="BN571" s="3"/>
      <c r="BO571" s="3"/>
      <c r="BP571" s="3"/>
      <c r="BQ571" s="3"/>
      <c r="BR571" s="4"/>
      <c r="BS571" s="79"/>
      <c r="BT571" s="3"/>
    </row>
    <row r="572" spans="1:72" ht="12.75" x14ac:dyDescent="0.2">
      <c r="A572" s="16"/>
      <c r="B572" s="73"/>
      <c r="C572" s="16"/>
      <c r="D572" s="16"/>
      <c r="J572" s="16"/>
      <c r="L572" s="3"/>
      <c r="M572" s="3"/>
      <c r="O572" s="74"/>
      <c r="T572" s="3"/>
      <c r="AX572" s="16"/>
      <c r="BC572" s="76"/>
      <c r="BH572" s="74"/>
      <c r="BM572" s="3"/>
      <c r="BN572" s="3"/>
      <c r="BO572" s="3"/>
      <c r="BP572" s="3"/>
      <c r="BQ572" s="3"/>
      <c r="BR572" s="4"/>
      <c r="BS572" s="79"/>
      <c r="BT572" s="3"/>
    </row>
    <row r="573" spans="1:72" ht="12.75" x14ac:dyDescent="0.2">
      <c r="A573" s="16"/>
      <c r="B573" s="73"/>
      <c r="C573" s="16"/>
      <c r="D573" s="16"/>
      <c r="J573" s="16"/>
      <c r="L573" s="3"/>
      <c r="M573" s="3"/>
      <c r="O573" s="74"/>
      <c r="T573" s="3"/>
      <c r="AX573" s="16"/>
      <c r="BC573" s="76"/>
      <c r="BH573" s="74"/>
      <c r="BM573" s="3"/>
      <c r="BN573" s="3"/>
      <c r="BO573" s="3"/>
      <c r="BP573" s="3"/>
      <c r="BQ573" s="3"/>
      <c r="BR573" s="4"/>
      <c r="BS573" s="79"/>
      <c r="BT573" s="3"/>
    </row>
    <row r="574" spans="1:72" ht="12.75" x14ac:dyDescent="0.2">
      <c r="A574" s="16"/>
      <c r="B574" s="73"/>
      <c r="C574" s="16"/>
      <c r="D574" s="16"/>
      <c r="J574" s="16"/>
      <c r="L574" s="3"/>
      <c r="M574" s="3"/>
      <c r="O574" s="74"/>
      <c r="T574" s="3"/>
      <c r="AX574" s="16"/>
      <c r="BC574" s="76"/>
      <c r="BH574" s="74"/>
      <c r="BM574" s="3"/>
      <c r="BN574" s="3"/>
      <c r="BO574" s="3"/>
      <c r="BP574" s="3"/>
      <c r="BQ574" s="3"/>
      <c r="BR574" s="4"/>
      <c r="BS574" s="79"/>
      <c r="BT574" s="3"/>
    </row>
    <row r="575" spans="1:72" ht="12.75" x14ac:dyDescent="0.2">
      <c r="A575" s="16"/>
      <c r="B575" s="73"/>
      <c r="C575" s="16"/>
      <c r="D575" s="16"/>
      <c r="J575" s="16"/>
      <c r="L575" s="3"/>
      <c r="M575" s="3"/>
      <c r="O575" s="74"/>
      <c r="T575" s="3"/>
      <c r="AX575" s="16"/>
      <c r="BC575" s="76"/>
      <c r="BH575" s="74"/>
      <c r="BM575" s="3"/>
      <c r="BN575" s="3"/>
      <c r="BO575" s="3"/>
      <c r="BP575" s="3"/>
      <c r="BQ575" s="3"/>
      <c r="BR575" s="4"/>
      <c r="BS575" s="79"/>
      <c r="BT575" s="3"/>
    </row>
    <row r="576" spans="1:72" ht="12.75" x14ac:dyDescent="0.2">
      <c r="A576" s="16"/>
      <c r="B576" s="73"/>
      <c r="C576" s="16"/>
      <c r="D576" s="16"/>
      <c r="J576" s="16"/>
      <c r="L576" s="3"/>
      <c r="M576" s="3"/>
      <c r="O576" s="74"/>
      <c r="T576" s="3"/>
      <c r="AX576" s="16"/>
      <c r="BC576" s="76"/>
      <c r="BH576" s="74"/>
      <c r="BM576" s="3"/>
      <c r="BN576" s="3"/>
      <c r="BO576" s="3"/>
      <c r="BP576" s="3"/>
      <c r="BQ576" s="3"/>
      <c r="BR576" s="4"/>
      <c r="BS576" s="79"/>
      <c r="BT576" s="3"/>
    </row>
    <row r="577" spans="1:72" ht="12.75" x14ac:dyDescent="0.2">
      <c r="A577" s="16"/>
      <c r="B577" s="73"/>
      <c r="C577" s="16"/>
      <c r="D577" s="16"/>
      <c r="J577" s="16"/>
      <c r="L577" s="3"/>
      <c r="M577" s="3"/>
      <c r="O577" s="74"/>
      <c r="T577" s="3"/>
      <c r="AX577" s="16"/>
      <c r="BC577" s="76"/>
      <c r="BH577" s="74"/>
      <c r="BM577" s="3"/>
      <c r="BN577" s="3"/>
      <c r="BO577" s="3"/>
      <c r="BP577" s="3"/>
      <c r="BQ577" s="3"/>
      <c r="BR577" s="4"/>
      <c r="BS577" s="79"/>
      <c r="BT577" s="3"/>
    </row>
    <row r="578" spans="1:72" ht="12.75" x14ac:dyDescent="0.2">
      <c r="A578" s="16"/>
      <c r="B578" s="73"/>
      <c r="C578" s="16"/>
      <c r="D578" s="16"/>
      <c r="J578" s="16"/>
      <c r="L578" s="3"/>
      <c r="M578" s="3"/>
      <c r="O578" s="74"/>
      <c r="T578" s="3"/>
      <c r="AX578" s="16"/>
      <c r="BC578" s="76"/>
      <c r="BH578" s="74"/>
      <c r="BM578" s="3"/>
      <c r="BN578" s="3"/>
      <c r="BO578" s="3"/>
      <c r="BP578" s="3"/>
      <c r="BQ578" s="3"/>
      <c r="BR578" s="4"/>
      <c r="BS578" s="79"/>
      <c r="BT578" s="3"/>
    </row>
    <row r="579" spans="1:72" ht="12.75" x14ac:dyDescent="0.2">
      <c r="A579" s="16"/>
      <c r="B579" s="73"/>
      <c r="C579" s="16"/>
      <c r="D579" s="16"/>
      <c r="J579" s="16"/>
      <c r="L579" s="3"/>
      <c r="M579" s="3"/>
      <c r="O579" s="74"/>
      <c r="T579" s="3"/>
      <c r="AX579" s="16"/>
      <c r="BC579" s="76"/>
      <c r="BH579" s="74"/>
      <c r="BM579" s="3"/>
      <c r="BN579" s="3"/>
      <c r="BO579" s="3"/>
      <c r="BP579" s="3"/>
      <c r="BQ579" s="3"/>
      <c r="BR579" s="4"/>
      <c r="BS579" s="79"/>
      <c r="BT579" s="3"/>
    </row>
    <row r="580" spans="1:72" ht="12.75" x14ac:dyDescent="0.2">
      <c r="A580" s="16"/>
      <c r="B580" s="73"/>
      <c r="C580" s="16"/>
      <c r="D580" s="16"/>
      <c r="J580" s="16"/>
      <c r="L580" s="3"/>
      <c r="M580" s="3"/>
      <c r="O580" s="74"/>
      <c r="T580" s="3"/>
      <c r="AX580" s="16"/>
      <c r="BC580" s="76"/>
      <c r="BH580" s="74"/>
      <c r="BM580" s="3"/>
      <c r="BN580" s="3"/>
      <c r="BO580" s="3"/>
      <c r="BP580" s="3"/>
      <c r="BQ580" s="3"/>
      <c r="BR580" s="4"/>
      <c r="BS580" s="79"/>
      <c r="BT580" s="3"/>
    </row>
    <row r="581" spans="1:72" ht="12.75" x14ac:dyDescent="0.2">
      <c r="A581" s="16"/>
      <c r="B581" s="73"/>
      <c r="C581" s="16"/>
      <c r="D581" s="16"/>
      <c r="J581" s="16"/>
      <c r="L581" s="3"/>
      <c r="M581" s="3"/>
      <c r="O581" s="74"/>
      <c r="T581" s="3"/>
      <c r="AX581" s="16"/>
      <c r="BC581" s="76"/>
      <c r="BH581" s="74"/>
      <c r="BM581" s="3"/>
      <c r="BN581" s="3"/>
      <c r="BO581" s="3"/>
      <c r="BP581" s="3"/>
      <c r="BQ581" s="3"/>
      <c r="BR581" s="4"/>
      <c r="BS581" s="79"/>
      <c r="BT581" s="3"/>
    </row>
    <row r="582" spans="1:72" ht="12.75" x14ac:dyDescent="0.2">
      <c r="A582" s="16"/>
      <c r="B582" s="73"/>
      <c r="C582" s="16"/>
      <c r="D582" s="16"/>
      <c r="J582" s="16"/>
      <c r="L582" s="3"/>
      <c r="M582" s="3"/>
      <c r="O582" s="74"/>
      <c r="T582" s="3"/>
      <c r="AX582" s="16"/>
      <c r="BC582" s="76"/>
      <c r="BH582" s="74"/>
      <c r="BM582" s="3"/>
      <c r="BN582" s="3"/>
      <c r="BO582" s="3"/>
      <c r="BP582" s="3"/>
      <c r="BQ582" s="3"/>
      <c r="BR582" s="4"/>
      <c r="BS582" s="79"/>
      <c r="BT582" s="3"/>
    </row>
    <row r="583" spans="1:72" ht="12.75" x14ac:dyDescent="0.2">
      <c r="A583" s="16"/>
      <c r="B583" s="73"/>
      <c r="C583" s="16"/>
      <c r="D583" s="16"/>
      <c r="J583" s="16"/>
      <c r="L583" s="3"/>
      <c r="M583" s="3"/>
      <c r="O583" s="74"/>
      <c r="T583" s="3"/>
      <c r="AX583" s="16"/>
      <c r="BC583" s="76"/>
      <c r="BH583" s="74"/>
      <c r="BM583" s="3"/>
      <c r="BN583" s="3"/>
      <c r="BO583" s="3"/>
      <c r="BP583" s="3"/>
      <c r="BQ583" s="3"/>
      <c r="BR583" s="4"/>
      <c r="BS583" s="79"/>
      <c r="BT583" s="3"/>
    </row>
    <row r="584" spans="1:72" ht="12.75" x14ac:dyDescent="0.2">
      <c r="A584" s="16"/>
      <c r="B584" s="73"/>
      <c r="C584" s="16"/>
      <c r="D584" s="16"/>
      <c r="J584" s="16"/>
      <c r="L584" s="3"/>
      <c r="M584" s="3"/>
      <c r="O584" s="74"/>
      <c r="T584" s="3"/>
      <c r="AX584" s="16"/>
      <c r="BC584" s="76"/>
      <c r="BH584" s="74"/>
      <c r="BM584" s="3"/>
      <c r="BN584" s="3"/>
      <c r="BO584" s="3"/>
      <c r="BP584" s="3"/>
      <c r="BQ584" s="3"/>
      <c r="BR584" s="4"/>
      <c r="BS584" s="79"/>
      <c r="BT584" s="3"/>
    </row>
    <row r="585" spans="1:72" ht="12.75" x14ac:dyDescent="0.2">
      <c r="A585" s="16"/>
      <c r="B585" s="73"/>
      <c r="C585" s="16"/>
      <c r="D585" s="16"/>
      <c r="J585" s="16"/>
      <c r="L585" s="3"/>
      <c r="M585" s="3"/>
      <c r="O585" s="74"/>
      <c r="T585" s="3"/>
      <c r="AX585" s="16"/>
      <c r="BC585" s="76"/>
      <c r="BH585" s="74"/>
      <c r="BM585" s="3"/>
      <c r="BN585" s="3"/>
      <c r="BO585" s="3"/>
      <c r="BP585" s="3"/>
      <c r="BQ585" s="3"/>
      <c r="BR585" s="4"/>
      <c r="BS585" s="79"/>
      <c r="BT585" s="3"/>
    </row>
    <row r="586" spans="1:72" ht="12.75" x14ac:dyDescent="0.2">
      <c r="A586" s="16"/>
      <c r="B586" s="73"/>
      <c r="C586" s="16"/>
      <c r="D586" s="16"/>
      <c r="J586" s="16"/>
      <c r="L586" s="3"/>
      <c r="M586" s="3"/>
      <c r="O586" s="74"/>
      <c r="T586" s="3"/>
      <c r="AX586" s="16"/>
      <c r="BC586" s="76"/>
      <c r="BH586" s="74"/>
      <c r="BM586" s="3"/>
      <c r="BN586" s="3"/>
      <c r="BO586" s="3"/>
      <c r="BP586" s="3"/>
      <c r="BQ586" s="3"/>
      <c r="BR586" s="4"/>
      <c r="BS586" s="79"/>
      <c r="BT586" s="3"/>
    </row>
    <row r="587" spans="1:72" ht="12.75" x14ac:dyDescent="0.2">
      <c r="A587" s="16"/>
      <c r="B587" s="73"/>
      <c r="C587" s="16"/>
      <c r="D587" s="16"/>
      <c r="J587" s="16"/>
      <c r="L587" s="3"/>
      <c r="M587" s="3"/>
      <c r="O587" s="74"/>
      <c r="T587" s="3"/>
      <c r="AX587" s="16"/>
      <c r="BC587" s="76"/>
      <c r="BH587" s="74"/>
      <c r="BM587" s="3"/>
      <c r="BN587" s="3"/>
      <c r="BO587" s="3"/>
      <c r="BP587" s="3"/>
      <c r="BQ587" s="3"/>
      <c r="BR587" s="4"/>
      <c r="BS587" s="79"/>
      <c r="BT587" s="3"/>
    </row>
    <row r="588" spans="1:72" ht="12.75" x14ac:dyDescent="0.2">
      <c r="A588" s="16"/>
      <c r="B588" s="73"/>
      <c r="C588" s="16"/>
      <c r="D588" s="16"/>
      <c r="J588" s="16"/>
      <c r="L588" s="3"/>
      <c r="M588" s="3"/>
      <c r="O588" s="74"/>
      <c r="T588" s="3"/>
      <c r="AX588" s="16"/>
      <c r="BC588" s="76"/>
      <c r="BH588" s="74"/>
      <c r="BM588" s="3"/>
      <c r="BN588" s="3"/>
      <c r="BO588" s="3"/>
      <c r="BP588" s="3"/>
      <c r="BQ588" s="3"/>
      <c r="BR588" s="4"/>
      <c r="BS588" s="79"/>
      <c r="BT588" s="3"/>
    </row>
    <row r="589" spans="1:72" ht="12.75" x14ac:dyDescent="0.2">
      <c r="A589" s="16"/>
      <c r="B589" s="73"/>
      <c r="C589" s="16"/>
      <c r="D589" s="16"/>
      <c r="J589" s="16"/>
      <c r="L589" s="3"/>
      <c r="M589" s="3"/>
      <c r="O589" s="74"/>
      <c r="T589" s="3"/>
      <c r="AX589" s="16"/>
      <c r="BC589" s="76"/>
      <c r="BH589" s="74"/>
      <c r="BM589" s="3"/>
      <c r="BN589" s="3"/>
      <c r="BO589" s="3"/>
      <c r="BP589" s="3"/>
      <c r="BQ589" s="3"/>
      <c r="BR589" s="4"/>
      <c r="BS589" s="79"/>
      <c r="BT589" s="3"/>
    </row>
    <row r="590" spans="1:72" ht="12.75" x14ac:dyDescent="0.2">
      <c r="A590" s="16"/>
      <c r="B590" s="73"/>
      <c r="C590" s="16"/>
      <c r="D590" s="16"/>
      <c r="J590" s="16"/>
      <c r="L590" s="3"/>
      <c r="M590" s="3"/>
      <c r="O590" s="74"/>
      <c r="T590" s="3"/>
      <c r="AX590" s="16"/>
      <c r="BC590" s="76"/>
      <c r="BH590" s="74"/>
      <c r="BM590" s="3"/>
      <c r="BN590" s="3"/>
      <c r="BO590" s="3"/>
      <c r="BP590" s="3"/>
      <c r="BQ590" s="3"/>
      <c r="BR590" s="4"/>
      <c r="BS590" s="79"/>
      <c r="BT590" s="3"/>
    </row>
    <row r="591" spans="1:72" ht="12.75" x14ac:dyDescent="0.2">
      <c r="A591" s="16"/>
      <c r="B591" s="73"/>
      <c r="C591" s="16"/>
      <c r="D591" s="16"/>
      <c r="J591" s="16"/>
      <c r="L591" s="3"/>
      <c r="M591" s="3"/>
      <c r="O591" s="74"/>
      <c r="T591" s="3"/>
      <c r="AX591" s="16"/>
      <c r="BC591" s="76"/>
      <c r="BH591" s="74"/>
      <c r="BM591" s="3"/>
      <c r="BN591" s="3"/>
      <c r="BO591" s="3"/>
      <c r="BP591" s="3"/>
      <c r="BQ591" s="3"/>
      <c r="BR591" s="4"/>
      <c r="BS591" s="79"/>
      <c r="BT591" s="3"/>
    </row>
    <row r="592" spans="1:72" ht="12.75" x14ac:dyDescent="0.2">
      <c r="A592" s="16"/>
      <c r="B592" s="73"/>
      <c r="C592" s="16"/>
      <c r="D592" s="16"/>
      <c r="J592" s="16"/>
      <c r="L592" s="3"/>
      <c r="M592" s="3"/>
      <c r="O592" s="74"/>
      <c r="T592" s="3"/>
      <c r="AX592" s="16"/>
      <c r="BC592" s="76"/>
      <c r="BH592" s="74"/>
      <c r="BM592" s="3"/>
      <c r="BN592" s="3"/>
      <c r="BO592" s="3"/>
      <c r="BP592" s="3"/>
      <c r="BQ592" s="3"/>
      <c r="BR592" s="4"/>
      <c r="BS592" s="79"/>
      <c r="BT592" s="3"/>
    </row>
    <row r="593" spans="1:72" ht="12.75" x14ac:dyDescent="0.2">
      <c r="A593" s="16"/>
      <c r="B593" s="73"/>
      <c r="C593" s="16"/>
      <c r="D593" s="16"/>
      <c r="J593" s="16"/>
      <c r="L593" s="3"/>
      <c r="M593" s="3"/>
      <c r="O593" s="74"/>
      <c r="T593" s="3"/>
      <c r="AX593" s="16"/>
      <c r="BC593" s="76"/>
      <c r="BH593" s="74"/>
      <c r="BM593" s="3"/>
      <c r="BN593" s="3"/>
      <c r="BO593" s="3"/>
      <c r="BP593" s="3"/>
      <c r="BQ593" s="3"/>
      <c r="BR593" s="4"/>
      <c r="BS593" s="79"/>
      <c r="BT593" s="3"/>
    </row>
    <row r="594" spans="1:72" ht="12.75" x14ac:dyDescent="0.2">
      <c r="A594" s="16"/>
      <c r="B594" s="73"/>
      <c r="C594" s="16"/>
      <c r="D594" s="16"/>
      <c r="J594" s="16"/>
      <c r="L594" s="3"/>
      <c r="M594" s="3"/>
      <c r="O594" s="74"/>
      <c r="T594" s="3"/>
      <c r="AX594" s="16"/>
      <c r="BC594" s="76"/>
      <c r="BH594" s="74"/>
      <c r="BM594" s="3"/>
      <c r="BN594" s="3"/>
      <c r="BO594" s="3"/>
      <c r="BP594" s="3"/>
      <c r="BQ594" s="3"/>
      <c r="BR594" s="4"/>
      <c r="BS594" s="79"/>
      <c r="BT594" s="3"/>
    </row>
    <row r="595" spans="1:72" ht="12.75" x14ac:dyDescent="0.2">
      <c r="A595" s="16"/>
      <c r="B595" s="73"/>
      <c r="C595" s="16"/>
      <c r="D595" s="16"/>
      <c r="J595" s="16"/>
      <c r="L595" s="3"/>
      <c r="M595" s="3"/>
      <c r="O595" s="74"/>
      <c r="T595" s="3"/>
      <c r="AX595" s="16"/>
      <c r="BC595" s="76"/>
      <c r="BH595" s="74"/>
      <c r="BM595" s="3"/>
      <c r="BN595" s="3"/>
      <c r="BO595" s="3"/>
      <c r="BP595" s="3"/>
      <c r="BQ595" s="3"/>
      <c r="BR595" s="4"/>
      <c r="BS595" s="79"/>
      <c r="BT595" s="3"/>
    </row>
    <row r="596" spans="1:72" ht="12.75" x14ac:dyDescent="0.2">
      <c r="A596" s="16"/>
      <c r="B596" s="73"/>
      <c r="C596" s="16"/>
      <c r="D596" s="16"/>
      <c r="J596" s="16"/>
      <c r="L596" s="3"/>
      <c r="M596" s="3"/>
      <c r="O596" s="74"/>
      <c r="T596" s="3"/>
      <c r="AX596" s="16"/>
      <c r="BC596" s="76"/>
      <c r="BH596" s="74"/>
      <c r="BM596" s="3"/>
      <c r="BN596" s="3"/>
      <c r="BO596" s="3"/>
      <c r="BP596" s="3"/>
      <c r="BQ596" s="3"/>
      <c r="BR596" s="4"/>
      <c r="BS596" s="79"/>
      <c r="BT596" s="3"/>
    </row>
    <row r="597" spans="1:72" ht="12.75" x14ac:dyDescent="0.2">
      <c r="A597" s="16"/>
      <c r="B597" s="73"/>
      <c r="C597" s="16"/>
      <c r="D597" s="16"/>
      <c r="J597" s="16"/>
      <c r="L597" s="3"/>
      <c r="M597" s="3"/>
      <c r="O597" s="74"/>
      <c r="T597" s="3"/>
      <c r="AX597" s="16"/>
      <c r="BC597" s="76"/>
      <c r="BH597" s="74"/>
      <c r="BM597" s="3"/>
      <c r="BN597" s="3"/>
      <c r="BO597" s="3"/>
      <c r="BP597" s="3"/>
      <c r="BQ597" s="3"/>
      <c r="BR597" s="4"/>
      <c r="BS597" s="79"/>
      <c r="BT597" s="3"/>
    </row>
    <row r="598" spans="1:72" ht="12.75" x14ac:dyDescent="0.2">
      <c r="A598" s="16"/>
      <c r="B598" s="73"/>
      <c r="C598" s="16"/>
      <c r="D598" s="16"/>
      <c r="J598" s="16"/>
      <c r="L598" s="3"/>
      <c r="M598" s="3"/>
      <c r="O598" s="74"/>
      <c r="T598" s="3"/>
      <c r="AX598" s="16"/>
      <c r="BC598" s="76"/>
      <c r="BH598" s="74"/>
      <c r="BM598" s="3"/>
      <c r="BN598" s="3"/>
      <c r="BO598" s="3"/>
      <c r="BP598" s="3"/>
      <c r="BQ598" s="3"/>
      <c r="BR598" s="4"/>
      <c r="BS598" s="79"/>
      <c r="BT598" s="3"/>
    </row>
    <row r="599" spans="1:72" ht="12.75" x14ac:dyDescent="0.2">
      <c r="A599" s="16"/>
      <c r="B599" s="73"/>
      <c r="C599" s="16"/>
      <c r="D599" s="16"/>
      <c r="J599" s="16"/>
      <c r="L599" s="3"/>
      <c r="M599" s="3"/>
      <c r="O599" s="74"/>
      <c r="T599" s="3"/>
      <c r="AX599" s="16"/>
      <c r="BC599" s="76"/>
      <c r="BH599" s="74"/>
      <c r="BM599" s="3"/>
      <c r="BN599" s="3"/>
      <c r="BO599" s="3"/>
      <c r="BP599" s="3"/>
      <c r="BQ599" s="3"/>
      <c r="BR599" s="4"/>
      <c r="BS599" s="79"/>
      <c r="BT599" s="3"/>
    </row>
    <row r="600" spans="1:72" ht="12.75" x14ac:dyDescent="0.2">
      <c r="A600" s="16"/>
      <c r="B600" s="73"/>
      <c r="C600" s="16"/>
      <c r="D600" s="16"/>
      <c r="J600" s="16"/>
      <c r="L600" s="3"/>
      <c r="M600" s="3"/>
      <c r="O600" s="74"/>
      <c r="T600" s="3"/>
      <c r="AX600" s="16"/>
      <c r="BC600" s="76"/>
      <c r="BH600" s="74"/>
      <c r="BM600" s="3"/>
      <c r="BN600" s="3"/>
      <c r="BO600" s="3"/>
      <c r="BP600" s="3"/>
      <c r="BQ600" s="3"/>
      <c r="BR600" s="4"/>
      <c r="BS600" s="79"/>
      <c r="BT600" s="3"/>
    </row>
    <row r="601" spans="1:72" ht="12.75" x14ac:dyDescent="0.2">
      <c r="A601" s="16"/>
      <c r="B601" s="73"/>
      <c r="C601" s="16"/>
      <c r="D601" s="16"/>
      <c r="J601" s="16"/>
      <c r="L601" s="3"/>
      <c r="M601" s="3"/>
      <c r="O601" s="74"/>
      <c r="T601" s="3"/>
      <c r="AX601" s="16"/>
      <c r="BC601" s="76"/>
      <c r="BH601" s="74"/>
      <c r="BM601" s="3"/>
      <c r="BN601" s="3"/>
      <c r="BO601" s="3"/>
      <c r="BP601" s="3"/>
      <c r="BQ601" s="3"/>
      <c r="BR601" s="4"/>
      <c r="BS601" s="79"/>
      <c r="BT601" s="3"/>
    </row>
    <row r="602" spans="1:72" ht="12.75" x14ac:dyDescent="0.2">
      <c r="A602" s="16"/>
      <c r="B602" s="73"/>
      <c r="C602" s="16"/>
      <c r="D602" s="16"/>
      <c r="J602" s="16"/>
      <c r="L602" s="3"/>
      <c r="M602" s="3"/>
      <c r="O602" s="74"/>
      <c r="T602" s="3"/>
      <c r="AX602" s="16"/>
      <c r="BC602" s="76"/>
      <c r="BH602" s="74"/>
      <c r="BM602" s="3"/>
      <c r="BN602" s="3"/>
      <c r="BO602" s="3"/>
      <c r="BP602" s="3"/>
      <c r="BQ602" s="3"/>
      <c r="BR602" s="4"/>
      <c r="BS602" s="79"/>
      <c r="BT602" s="3"/>
    </row>
    <row r="603" spans="1:72" ht="12.75" x14ac:dyDescent="0.2">
      <c r="A603" s="16"/>
      <c r="B603" s="73"/>
      <c r="C603" s="16"/>
      <c r="D603" s="16"/>
      <c r="J603" s="16"/>
      <c r="L603" s="3"/>
      <c r="M603" s="3"/>
      <c r="O603" s="74"/>
      <c r="T603" s="3"/>
      <c r="AX603" s="16"/>
      <c r="BC603" s="76"/>
      <c r="BH603" s="74"/>
      <c r="BM603" s="3"/>
      <c r="BN603" s="3"/>
      <c r="BO603" s="3"/>
      <c r="BP603" s="3"/>
      <c r="BQ603" s="3"/>
      <c r="BR603" s="4"/>
      <c r="BS603" s="79"/>
      <c r="BT603" s="3"/>
    </row>
    <row r="604" spans="1:72" ht="12.75" x14ac:dyDescent="0.2">
      <c r="A604" s="16"/>
      <c r="B604" s="73"/>
      <c r="C604" s="16"/>
      <c r="D604" s="16"/>
      <c r="J604" s="16"/>
      <c r="L604" s="3"/>
      <c r="M604" s="3"/>
      <c r="O604" s="74"/>
      <c r="T604" s="3"/>
      <c r="AX604" s="16"/>
      <c r="BC604" s="76"/>
      <c r="BH604" s="74"/>
      <c r="BM604" s="3"/>
      <c r="BN604" s="3"/>
      <c r="BO604" s="3"/>
      <c r="BP604" s="3"/>
      <c r="BQ604" s="3"/>
      <c r="BR604" s="4"/>
      <c r="BS604" s="79"/>
      <c r="BT604" s="3"/>
    </row>
    <row r="605" spans="1:72" ht="12.75" x14ac:dyDescent="0.2">
      <c r="A605" s="16"/>
      <c r="B605" s="73"/>
      <c r="C605" s="16"/>
      <c r="D605" s="16"/>
      <c r="J605" s="16"/>
      <c r="L605" s="3"/>
      <c r="M605" s="3"/>
      <c r="O605" s="74"/>
      <c r="T605" s="3"/>
      <c r="AX605" s="16"/>
      <c r="BC605" s="76"/>
      <c r="BH605" s="74"/>
      <c r="BM605" s="3"/>
      <c r="BN605" s="3"/>
      <c r="BO605" s="3"/>
      <c r="BP605" s="3"/>
      <c r="BQ605" s="3"/>
      <c r="BR605" s="4"/>
      <c r="BS605" s="79"/>
      <c r="BT605" s="3"/>
    </row>
    <row r="606" spans="1:72" ht="12.75" x14ac:dyDescent="0.2">
      <c r="A606" s="16"/>
      <c r="B606" s="73"/>
      <c r="C606" s="16"/>
      <c r="D606" s="16"/>
      <c r="J606" s="16"/>
      <c r="L606" s="3"/>
      <c r="M606" s="3"/>
      <c r="O606" s="74"/>
      <c r="T606" s="3"/>
      <c r="AX606" s="16"/>
      <c r="BC606" s="76"/>
      <c r="BH606" s="74"/>
      <c r="BM606" s="3"/>
      <c r="BN606" s="3"/>
      <c r="BO606" s="3"/>
      <c r="BP606" s="3"/>
      <c r="BQ606" s="3"/>
      <c r="BR606" s="4"/>
      <c r="BS606" s="79"/>
      <c r="BT606" s="3"/>
    </row>
    <row r="607" spans="1:72" ht="12.75" x14ac:dyDescent="0.2">
      <c r="A607" s="16"/>
      <c r="B607" s="73"/>
      <c r="C607" s="16"/>
      <c r="D607" s="16"/>
      <c r="J607" s="16"/>
      <c r="L607" s="3"/>
      <c r="M607" s="3"/>
      <c r="O607" s="74"/>
      <c r="T607" s="3"/>
      <c r="AX607" s="16"/>
      <c r="BC607" s="76"/>
      <c r="BH607" s="74"/>
      <c r="BM607" s="3"/>
      <c r="BN607" s="3"/>
      <c r="BO607" s="3"/>
      <c r="BP607" s="3"/>
      <c r="BQ607" s="3"/>
      <c r="BR607" s="4"/>
      <c r="BS607" s="79"/>
      <c r="BT607" s="3"/>
    </row>
    <row r="608" spans="1:72" ht="12.75" x14ac:dyDescent="0.2">
      <c r="A608" s="16"/>
      <c r="B608" s="73"/>
      <c r="C608" s="16"/>
      <c r="D608" s="16"/>
      <c r="J608" s="16"/>
      <c r="L608" s="3"/>
      <c r="M608" s="3"/>
      <c r="O608" s="74"/>
      <c r="T608" s="3"/>
      <c r="AX608" s="16"/>
      <c r="BC608" s="76"/>
      <c r="BH608" s="74"/>
      <c r="BM608" s="3"/>
      <c r="BN608" s="3"/>
      <c r="BO608" s="3"/>
      <c r="BP608" s="3"/>
      <c r="BQ608" s="3"/>
      <c r="BR608" s="4"/>
      <c r="BS608" s="79"/>
      <c r="BT608" s="3"/>
    </row>
    <row r="609" spans="1:72" ht="12.75" x14ac:dyDescent="0.2">
      <c r="A609" s="16"/>
      <c r="B609" s="73"/>
      <c r="C609" s="16"/>
      <c r="D609" s="16"/>
      <c r="J609" s="16"/>
      <c r="L609" s="3"/>
      <c r="M609" s="3"/>
      <c r="O609" s="74"/>
      <c r="T609" s="3"/>
      <c r="AX609" s="16"/>
      <c r="BC609" s="76"/>
      <c r="BH609" s="74"/>
      <c r="BM609" s="3"/>
      <c r="BN609" s="3"/>
      <c r="BO609" s="3"/>
      <c r="BP609" s="3"/>
      <c r="BQ609" s="3"/>
      <c r="BR609" s="4"/>
      <c r="BS609" s="79"/>
      <c r="BT609" s="3"/>
    </row>
    <row r="610" spans="1:72" ht="12.75" x14ac:dyDescent="0.2">
      <c r="A610" s="16"/>
      <c r="B610" s="73"/>
      <c r="C610" s="16"/>
      <c r="D610" s="16"/>
      <c r="J610" s="16"/>
      <c r="L610" s="3"/>
      <c r="M610" s="3"/>
      <c r="O610" s="74"/>
      <c r="T610" s="3"/>
      <c r="AX610" s="16"/>
      <c r="BC610" s="76"/>
      <c r="BH610" s="74"/>
      <c r="BM610" s="3"/>
      <c r="BN610" s="3"/>
      <c r="BO610" s="3"/>
      <c r="BP610" s="3"/>
      <c r="BQ610" s="3"/>
      <c r="BR610" s="4"/>
      <c r="BS610" s="79"/>
      <c r="BT610" s="3"/>
    </row>
    <row r="611" spans="1:72" ht="12.75" x14ac:dyDescent="0.2">
      <c r="A611" s="16"/>
      <c r="B611" s="73"/>
      <c r="C611" s="16"/>
      <c r="D611" s="16"/>
      <c r="J611" s="16"/>
      <c r="L611" s="3"/>
      <c r="M611" s="3"/>
      <c r="O611" s="74"/>
      <c r="T611" s="3"/>
      <c r="AX611" s="16"/>
      <c r="BC611" s="76"/>
      <c r="BH611" s="74"/>
      <c r="BM611" s="3"/>
      <c r="BN611" s="3"/>
      <c r="BO611" s="3"/>
      <c r="BP611" s="3"/>
      <c r="BQ611" s="3"/>
      <c r="BR611" s="4"/>
      <c r="BS611" s="79"/>
      <c r="BT611" s="3"/>
    </row>
    <row r="612" spans="1:72" ht="12.75" x14ac:dyDescent="0.2">
      <c r="A612" s="16"/>
      <c r="B612" s="73"/>
      <c r="C612" s="16"/>
      <c r="D612" s="16"/>
      <c r="J612" s="16"/>
      <c r="L612" s="3"/>
      <c r="M612" s="3"/>
      <c r="O612" s="74"/>
      <c r="T612" s="3"/>
      <c r="AX612" s="16"/>
      <c r="BC612" s="76"/>
      <c r="BH612" s="74"/>
      <c r="BM612" s="3"/>
      <c r="BN612" s="3"/>
      <c r="BO612" s="3"/>
      <c r="BP612" s="3"/>
      <c r="BQ612" s="3"/>
      <c r="BR612" s="4"/>
      <c r="BS612" s="79"/>
      <c r="BT612" s="3"/>
    </row>
    <row r="613" spans="1:72" ht="12.75" x14ac:dyDescent="0.2">
      <c r="A613" s="16"/>
      <c r="B613" s="73"/>
      <c r="C613" s="16"/>
      <c r="D613" s="16"/>
      <c r="J613" s="16"/>
      <c r="L613" s="3"/>
      <c r="M613" s="3"/>
      <c r="O613" s="74"/>
      <c r="T613" s="3"/>
      <c r="AX613" s="16"/>
      <c r="BC613" s="76"/>
      <c r="BH613" s="74"/>
      <c r="BM613" s="3"/>
      <c r="BN613" s="3"/>
      <c r="BO613" s="3"/>
      <c r="BP613" s="3"/>
      <c r="BQ613" s="3"/>
      <c r="BR613" s="4"/>
      <c r="BS613" s="79"/>
      <c r="BT613" s="3"/>
    </row>
    <row r="614" spans="1:72" ht="12.75" x14ac:dyDescent="0.2">
      <c r="A614" s="16"/>
      <c r="B614" s="73"/>
      <c r="C614" s="16"/>
      <c r="D614" s="16"/>
      <c r="J614" s="16"/>
      <c r="L614" s="3"/>
      <c r="M614" s="3"/>
      <c r="O614" s="74"/>
      <c r="T614" s="3"/>
      <c r="AX614" s="16"/>
      <c r="BC614" s="76"/>
      <c r="BH614" s="74"/>
      <c r="BM614" s="3"/>
      <c r="BN614" s="3"/>
      <c r="BO614" s="3"/>
      <c r="BP614" s="3"/>
      <c r="BQ614" s="3"/>
      <c r="BR614" s="4"/>
      <c r="BS614" s="79"/>
      <c r="BT614" s="3"/>
    </row>
    <row r="615" spans="1:72" ht="12.75" x14ac:dyDescent="0.2">
      <c r="A615" s="16"/>
      <c r="B615" s="73"/>
      <c r="C615" s="16"/>
      <c r="D615" s="16"/>
      <c r="J615" s="16"/>
      <c r="L615" s="3"/>
      <c r="M615" s="3"/>
      <c r="O615" s="74"/>
      <c r="T615" s="3"/>
      <c r="AX615" s="16"/>
      <c r="BC615" s="76"/>
      <c r="BH615" s="74"/>
      <c r="BM615" s="3"/>
      <c r="BN615" s="3"/>
      <c r="BO615" s="3"/>
      <c r="BP615" s="3"/>
      <c r="BQ615" s="3"/>
      <c r="BR615" s="4"/>
      <c r="BS615" s="79"/>
      <c r="BT615" s="3"/>
    </row>
    <row r="616" spans="1:72" ht="12.75" x14ac:dyDescent="0.2">
      <c r="A616" s="16"/>
      <c r="B616" s="73"/>
      <c r="C616" s="16"/>
      <c r="D616" s="16"/>
      <c r="J616" s="16"/>
      <c r="L616" s="3"/>
      <c r="M616" s="3"/>
      <c r="O616" s="74"/>
      <c r="T616" s="3"/>
      <c r="AX616" s="16"/>
      <c r="BC616" s="76"/>
      <c r="BH616" s="74"/>
      <c r="BM616" s="3"/>
      <c r="BN616" s="3"/>
      <c r="BO616" s="3"/>
      <c r="BP616" s="3"/>
      <c r="BQ616" s="3"/>
      <c r="BR616" s="4"/>
      <c r="BS616" s="79"/>
      <c r="BT616" s="3"/>
    </row>
    <row r="617" spans="1:72" ht="12.75" x14ac:dyDescent="0.2">
      <c r="A617" s="16"/>
      <c r="B617" s="73"/>
      <c r="C617" s="16"/>
      <c r="D617" s="16"/>
      <c r="J617" s="16"/>
      <c r="L617" s="3"/>
      <c r="M617" s="3"/>
      <c r="O617" s="74"/>
      <c r="T617" s="3"/>
      <c r="AX617" s="16"/>
      <c r="BC617" s="76"/>
      <c r="BH617" s="74"/>
      <c r="BM617" s="3"/>
      <c r="BN617" s="3"/>
      <c r="BO617" s="3"/>
      <c r="BP617" s="3"/>
      <c r="BQ617" s="3"/>
      <c r="BR617" s="4"/>
      <c r="BS617" s="79"/>
      <c r="BT617" s="3"/>
    </row>
    <row r="618" spans="1:72" ht="12.75" x14ac:dyDescent="0.2">
      <c r="A618" s="16"/>
      <c r="B618" s="73"/>
      <c r="C618" s="16"/>
      <c r="D618" s="16"/>
      <c r="J618" s="16"/>
      <c r="L618" s="3"/>
      <c r="M618" s="3"/>
      <c r="O618" s="74"/>
      <c r="T618" s="3"/>
      <c r="AX618" s="16"/>
      <c r="BC618" s="76"/>
      <c r="BH618" s="74"/>
      <c r="BM618" s="3"/>
      <c r="BN618" s="3"/>
      <c r="BO618" s="3"/>
      <c r="BP618" s="3"/>
      <c r="BQ618" s="3"/>
      <c r="BR618" s="4"/>
      <c r="BS618" s="79"/>
      <c r="BT618" s="3"/>
    </row>
    <row r="619" spans="1:72" ht="12.75" x14ac:dyDescent="0.2">
      <c r="A619" s="16"/>
      <c r="B619" s="73"/>
      <c r="C619" s="16"/>
      <c r="D619" s="16"/>
      <c r="J619" s="16"/>
      <c r="L619" s="3"/>
      <c r="M619" s="3"/>
      <c r="O619" s="74"/>
      <c r="T619" s="3"/>
      <c r="AX619" s="16"/>
      <c r="BC619" s="76"/>
      <c r="BH619" s="74"/>
      <c r="BM619" s="3"/>
      <c r="BN619" s="3"/>
      <c r="BO619" s="3"/>
      <c r="BP619" s="3"/>
      <c r="BQ619" s="3"/>
      <c r="BR619" s="4"/>
      <c r="BS619" s="79"/>
      <c r="BT619" s="3"/>
    </row>
    <row r="620" spans="1:72" ht="12.75" x14ac:dyDescent="0.2">
      <c r="A620" s="16"/>
      <c r="B620" s="73"/>
      <c r="C620" s="16"/>
      <c r="D620" s="16"/>
      <c r="J620" s="16"/>
      <c r="L620" s="3"/>
      <c r="M620" s="3"/>
      <c r="O620" s="74"/>
      <c r="T620" s="3"/>
      <c r="AX620" s="16"/>
      <c r="BC620" s="76"/>
      <c r="BH620" s="74"/>
      <c r="BM620" s="3"/>
      <c r="BN620" s="3"/>
      <c r="BO620" s="3"/>
      <c r="BP620" s="3"/>
      <c r="BQ620" s="3"/>
      <c r="BR620" s="4"/>
      <c r="BS620" s="79"/>
      <c r="BT620" s="3"/>
    </row>
    <row r="621" spans="1:72" ht="12.75" x14ac:dyDescent="0.2">
      <c r="A621" s="16"/>
      <c r="B621" s="73"/>
      <c r="C621" s="16"/>
      <c r="D621" s="16"/>
      <c r="J621" s="16"/>
      <c r="L621" s="3"/>
      <c r="M621" s="3"/>
      <c r="O621" s="74"/>
      <c r="T621" s="3"/>
      <c r="AX621" s="16"/>
      <c r="BC621" s="76"/>
      <c r="BH621" s="74"/>
      <c r="BM621" s="3"/>
      <c r="BN621" s="3"/>
      <c r="BO621" s="3"/>
      <c r="BP621" s="3"/>
      <c r="BQ621" s="3"/>
      <c r="BR621" s="4"/>
      <c r="BS621" s="79"/>
      <c r="BT621" s="3"/>
    </row>
    <row r="622" spans="1:72" ht="12.75" x14ac:dyDescent="0.2">
      <c r="A622" s="16"/>
      <c r="B622" s="73"/>
      <c r="C622" s="16"/>
      <c r="D622" s="16"/>
      <c r="J622" s="16"/>
      <c r="L622" s="3"/>
      <c r="M622" s="3"/>
      <c r="O622" s="74"/>
      <c r="T622" s="3"/>
      <c r="AX622" s="16"/>
      <c r="BC622" s="76"/>
      <c r="BH622" s="74"/>
      <c r="BM622" s="3"/>
      <c r="BN622" s="3"/>
      <c r="BO622" s="3"/>
      <c r="BP622" s="3"/>
      <c r="BQ622" s="3"/>
      <c r="BR622" s="4"/>
      <c r="BS622" s="79"/>
      <c r="BT622" s="3"/>
    </row>
    <row r="623" spans="1:72" ht="12.75" x14ac:dyDescent="0.2">
      <c r="A623" s="16"/>
      <c r="B623" s="73"/>
      <c r="C623" s="16"/>
      <c r="D623" s="16"/>
      <c r="J623" s="16"/>
      <c r="L623" s="3"/>
      <c r="M623" s="3"/>
      <c r="O623" s="74"/>
      <c r="T623" s="3"/>
      <c r="AX623" s="16"/>
      <c r="BC623" s="76"/>
      <c r="BH623" s="74"/>
      <c r="BM623" s="3"/>
      <c r="BN623" s="3"/>
      <c r="BO623" s="3"/>
      <c r="BP623" s="3"/>
      <c r="BQ623" s="3"/>
      <c r="BR623" s="4"/>
      <c r="BS623" s="79"/>
      <c r="BT623" s="3"/>
    </row>
    <row r="624" spans="1:72" ht="12.75" x14ac:dyDescent="0.2">
      <c r="A624" s="16"/>
      <c r="B624" s="73"/>
      <c r="C624" s="16"/>
      <c r="D624" s="16"/>
      <c r="J624" s="16"/>
      <c r="L624" s="3"/>
      <c r="M624" s="3"/>
      <c r="O624" s="74"/>
      <c r="T624" s="3"/>
      <c r="AX624" s="16"/>
      <c r="BC624" s="76"/>
      <c r="BH624" s="74"/>
      <c r="BM624" s="3"/>
      <c r="BN624" s="3"/>
      <c r="BO624" s="3"/>
      <c r="BP624" s="3"/>
      <c r="BQ624" s="3"/>
      <c r="BR624" s="4"/>
      <c r="BS624" s="79"/>
      <c r="BT624" s="3"/>
    </row>
    <row r="625" spans="1:72" ht="12.75" x14ac:dyDescent="0.2">
      <c r="A625" s="16"/>
      <c r="B625" s="73"/>
      <c r="C625" s="16"/>
      <c r="D625" s="16"/>
      <c r="J625" s="16"/>
      <c r="L625" s="3"/>
      <c r="M625" s="3"/>
      <c r="O625" s="74"/>
      <c r="T625" s="3"/>
      <c r="AX625" s="16"/>
      <c r="BC625" s="76"/>
      <c r="BH625" s="74"/>
      <c r="BM625" s="3"/>
      <c r="BN625" s="3"/>
      <c r="BO625" s="3"/>
      <c r="BP625" s="3"/>
      <c r="BQ625" s="3"/>
      <c r="BR625" s="4"/>
      <c r="BS625" s="79"/>
      <c r="BT625" s="3"/>
    </row>
    <row r="626" spans="1:72" ht="12.75" x14ac:dyDescent="0.2">
      <c r="A626" s="16"/>
      <c r="B626" s="73"/>
      <c r="C626" s="16"/>
      <c r="D626" s="16"/>
      <c r="J626" s="16"/>
      <c r="L626" s="3"/>
      <c r="M626" s="3"/>
      <c r="O626" s="74"/>
      <c r="T626" s="3"/>
      <c r="AX626" s="16"/>
      <c r="BC626" s="76"/>
      <c r="BH626" s="74"/>
      <c r="BM626" s="3"/>
      <c r="BN626" s="3"/>
      <c r="BO626" s="3"/>
      <c r="BP626" s="3"/>
      <c r="BQ626" s="3"/>
      <c r="BR626" s="4"/>
      <c r="BS626" s="79"/>
      <c r="BT626" s="3"/>
    </row>
    <row r="627" spans="1:72" ht="12.75" x14ac:dyDescent="0.2">
      <c r="A627" s="16"/>
      <c r="B627" s="73"/>
      <c r="C627" s="16"/>
      <c r="D627" s="16"/>
      <c r="J627" s="16"/>
      <c r="L627" s="3"/>
      <c r="M627" s="3"/>
      <c r="O627" s="74"/>
      <c r="T627" s="3"/>
      <c r="AX627" s="16"/>
      <c r="BC627" s="76"/>
      <c r="BH627" s="74"/>
      <c r="BM627" s="3"/>
      <c r="BN627" s="3"/>
      <c r="BO627" s="3"/>
      <c r="BP627" s="3"/>
      <c r="BQ627" s="3"/>
      <c r="BR627" s="4"/>
      <c r="BS627" s="79"/>
      <c r="BT627" s="3"/>
    </row>
    <row r="628" spans="1:72" ht="12.75" x14ac:dyDescent="0.2">
      <c r="A628" s="16"/>
      <c r="B628" s="73"/>
      <c r="C628" s="16"/>
      <c r="D628" s="16"/>
      <c r="J628" s="16"/>
      <c r="L628" s="3"/>
      <c r="M628" s="3"/>
      <c r="O628" s="74"/>
      <c r="T628" s="3"/>
      <c r="AX628" s="16"/>
      <c r="BC628" s="76"/>
      <c r="BH628" s="74"/>
      <c r="BM628" s="3"/>
      <c r="BN628" s="3"/>
      <c r="BO628" s="3"/>
      <c r="BP628" s="3"/>
      <c r="BQ628" s="3"/>
      <c r="BR628" s="4"/>
      <c r="BS628" s="79"/>
      <c r="BT628" s="3"/>
    </row>
    <row r="629" spans="1:72" ht="12.75" x14ac:dyDescent="0.2">
      <c r="A629" s="16"/>
      <c r="B629" s="73"/>
      <c r="C629" s="16"/>
      <c r="D629" s="16"/>
      <c r="J629" s="16"/>
      <c r="L629" s="3"/>
      <c r="M629" s="3"/>
      <c r="O629" s="74"/>
      <c r="T629" s="3"/>
      <c r="AX629" s="16"/>
      <c r="BC629" s="76"/>
      <c r="BH629" s="74"/>
      <c r="BM629" s="3"/>
      <c r="BN629" s="3"/>
      <c r="BO629" s="3"/>
      <c r="BP629" s="3"/>
      <c r="BQ629" s="3"/>
      <c r="BR629" s="4"/>
      <c r="BS629" s="79"/>
      <c r="BT629" s="3"/>
    </row>
    <row r="630" spans="1:72" ht="12.75" x14ac:dyDescent="0.2">
      <c r="A630" s="16"/>
      <c r="B630" s="73"/>
      <c r="C630" s="16"/>
      <c r="D630" s="16"/>
      <c r="J630" s="16"/>
      <c r="L630" s="3"/>
      <c r="M630" s="3"/>
      <c r="O630" s="74"/>
      <c r="T630" s="3"/>
      <c r="AX630" s="16"/>
      <c r="BC630" s="76"/>
      <c r="BH630" s="74"/>
      <c r="BM630" s="3"/>
      <c r="BN630" s="3"/>
      <c r="BO630" s="3"/>
      <c r="BP630" s="3"/>
      <c r="BQ630" s="3"/>
      <c r="BR630" s="4"/>
      <c r="BS630" s="79"/>
      <c r="BT630" s="3"/>
    </row>
    <row r="631" spans="1:72" ht="12.75" x14ac:dyDescent="0.2">
      <c r="A631" s="16"/>
      <c r="B631" s="73"/>
      <c r="C631" s="16"/>
      <c r="D631" s="16"/>
      <c r="J631" s="16"/>
      <c r="L631" s="3"/>
      <c r="M631" s="3"/>
      <c r="O631" s="74"/>
      <c r="T631" s="3"/>
      <c r="AX631" s="16"/>
      <c r="BC631" s="76"/>
      <c r="BH631" s="74"/>
      <c r="BM631" s="3"/>
      <c r="BN631" s="3"/>
      <c r="BO631" s="3"/>
      <c r="BP631" s="3"/>
      <c r="BQ631" s="3"/>
      <c r="BR631" s="4"/>
      <c r="BS631" s="79"/>
      <c r="BT631" s="3"/>
    </row>
    <row r="632" spans="1:72" ht="12.75" x14ac:dyDescent="0.2">
      <c r="A632" s="16"/>
      <c r="B632" s="73"/>
      <c r="C632" s="16"/>
      <c r="D632" s="16"/>
      <c r="J632" s="16"/>
      <c r="L632" s="3"/>
      <c r="M632" s="3"/>
      <c r="O632" s="74"/>
      <c r="T632" s="3"/>
      <c r="AX632" s="16"/>
      <c r="BC632" s="76"/>
      <c r="BH632" s="74"/>
      <c r="BM632" s="3"/>
      <c r="BN632" s="3"/>
      <c r="BO632" s="3"/>
      <c r="BP632" s="3"/>
      <c r="BQ632" s="3"/>
      <c r="BR632" s="4"/>
      <c r="BS632" s="79"/>
      <c r="BT632" s="3"/>
    </row>
    <row r="633" spans="1:72" ht="12.75" x14ac:dyDescent="0.2">
      <c r="A633" s="16"/>
      <c r="B633" s="73"/>
      <c r="C633" s="16"/>
      <c r="D633" s="16"/>
      <c r="J633" s="16"/>
      <c r="L633" s="3"/>
      <c r="M633" s="3"/>
      <c r="O633" s="74"/>
      <c r="T633" s="3"/>
      <c r="AX633" s="16"/>
      <c r="BC633" s="76"/>
      <c r="BH633" s="74"/>
      <c r="BM633" s="3"/>
      <c r="BN633" s="3"/>
      <c r="BO633" s="3"/>
      <c r="BP633" s="3"/>
      <c r="BQ633" s="3"/>
      <c r="BR633" s="4"/>
      <c r="BS633" s="79"/>
      <c r="BT633" s="3"/>
    </row>
    <row r="634" spans="1:72" ht="12.75" x14ac:dyDescent="0.2">
      <c r="A634" s="16"/>
      <c r="B634" s="73"/>
      <c r="C634" s="16"/>
      <c r="D634" s="16"/>
      <c r="J634" s="16"/>
      <c r="L634" s="3"/>
      <c r="M634" s="3"/>
      <c r="O634" s="74"/>
      <c r="T634" s="3"/>
      <c r="AX634" s="16"/>
      <c r="BC634" s="76"/>
      <c r="BH634" s="74"/>
      <c r="BM634" s="3"/>
      <c r="BN634" s="3"/>
      <c r="BO634" s="3"/>
      <c r="BP634" s="3"/>
      <c r="BQ634" s="3"/>
      <c r="BR634" s="4"/>
      <c r="BS634" s="79"/>
      <c r="BT634" s="3"/>
    </row>
    <row r="635" spans="1:72" ht="12.75" x14ac:dyDescent="0.2">
      <c r="A635" s="16"/>
      <c r="B635" s="73"/>
      <c r="C635" s="16"/>
      <c r="D635" s="16"/>
      <c r="J635" s="16"/>
      <c r="L635" s="3"/>
      <c r="M635" s="3"/>
      <c r="O635" s="74"/>
      <c r="T635" s="3"/>
      <c r="AX635" s="16"/>
      <c r="BC635" s="76"/>
      <c r="BH635" s="74"/>
      <c r="BM635" s="3"/>
      <c r="BN635" s="3"/>
      <c r="BO635" s="3"/>
      <c r="BP635" s="3"/>
      <c r="BQ635" s="3"/>
      <c r="BR635" s="4"/>
      <c r="BS635" s="79"/>
      <c r="BT635" s="3"/>
    </row>
    <row r="636" spans="1:72" ht="12.75" x14ac:dyDescent="0.2">
      <c r="A636" s="16"/>
      <c r="B636" s="73"/>
      <c r="C636" s="16"/>
      <c r="D636" s="16"/>
      <c r="J636" s="16"/>
      <c r="L636" s="3"/>
      <c r="M636" s="3"/>
      <c r="O636" s="74"/>
      <c r="T636" s="3"/>
      <c r="AX636" s="16"/>
      <c r="BC636" s="76"/>
      <c r="BH636" s="74"/>
      <c r="BM636" s="3"/>
      <c r="BN636" s="3"/>
      <c r="BO636" s="3"/>
      <c r="BP636" s="3"/>
      <c r="BQ636" s="3"/>
      <c r="BR636" s="4"/>
      <c r="BS636" s="79"/>
      <c r="BT636" s="3"/>
    </row>
    <row r="637" spans="1:72" ht="12.75" x14ac:dyDescent="0.2">
      <c r="A637" s="16"/>
      <c r="B637" s="73"/>
      <c r="C637" s="16"/>
      <c r="D637" s="16"/>
      <c r="J637" s="16"/>
      <c r="L637" s="3"/>
      <c r="M637" s="3"/>
      <c r="O637" s="74"/>
      <c r="T637" s="3"/>
      <c r="AX637" s="16"/>
      <c r="BC637" s="76"/>
      <c r="BH637" s="74"/>
      <c r="BM637" s="3"/>
      <c r="BN637" s="3"/>
      <c r="BO637" s="3"/>
      <c r="BP637" s="3"/>
      <c r="BQ637" s="3"/>
      <c r="BR637" s="4"/>
      <c r="BS637" s="79"/>
      <c r="BT637" s="3"/>
    </row>
    <row r="638" spans="1:72" ht="12.75" x14ac:dyDescent="0.2">
      <c r="A638" s="16"/>
      <c r="B638" s="73"/>
      <c r="C638" s="16"/>
      <c r="D638" s="16"/>
      <c r="J638" s="16"/>
      <c r="L638" s="3"/>
      <c r="M638" s="3"/>
      <c r="O638" s="74"/>
      <c r="T638" s="3"/>
      <c r="AX638" s="16"/>
      <c r="BC638" s="76"/>
      <c r="BH638" s="74"/>
      <c r="BM638" s="3"/>
      <c r="BN638" s="3"/>
      <c r="BO638" s="3"/>
      <c r="BP638" s="3"/>
      <c r="BQ638" s="3"/>
      <c r="BR638" s="4"/>
      <c r="BS638" s="79"/>
      <c r="BT638" s="3"/>
    </row>
    <row r="639" spans="1:72" ht="12.75" x14ac:dyDescent="0.2">
      <c r="A639" s="16"/>
      <c r="B639" s="73"/>
      <c r="C639" s="16"/>
      <c r="D639" s="16"/>
      <c r="J639" s="16"/>
      <c r="L639" s="3"/>
      <c r="M639" s="3"/>
      <c r="O639" s="74"/>
      <c r="T639" s="3"/>
      <c r="AX639" s="16"/>
      <c r="BC639" s="76"/>
      <c r="BH639" s="74"/>
      <c r="BM639" s="3"/>
      <c r="BN639" s="3"/>
      <c r="BO639" s="3"/>
      <c r="BP639" s="3"/>
      <c r="BQ639" s="3"/>
      <c r="BR639" s="4"/>
      <c r="BS639" s="79"/>
      <c r="BT639" s="3"/>
    </row>
    <row r="640" spans="1:72" ht="12.75" x14ac:dyDescent="0.2">
      <c r="A640" s="16"/>
      <c r="B640" s="73"/>
      <c r="C640" s="16"/>
      <c r="D640" s="16"/>
      <c r="J640" s="16"/>
      <c r="L640" s="3"/>
      <c r="M640" s="3"/>
      <c r="O640" s="74"/>
      <c r="T640" s="3"/>
      <c r="AX640" s="16"/>
      <c r="BC640" s="76"/>
      <c r="BH640" s="74"/>
      <c r="BM640" s="3"/>
      <c r="BN640" s="3"/>
      <c r="BO640" s="3"/>
      <c r="BP640" s="3"/>
      <c r="BQ640" s="3"/>
      <c r="BR640" s="4"/>
      <c r="BS640" s="79"/>
      <c r="BT640" s="3"/>
    </row>
    <row r="641" spans="1:72" ht="12.75" x14ac:dyDescent="0.2">
      <c r="A641" s="16"/>
      <c r="B641" s="73"/>
      <c r="C641" s="16"/>
      <c r="D641" s="16"/>
      <c r="J641" s="16"/>
      <c r="L641" s="3"/>
      <c r="M641" s="3"/>
      <c r="O641" s="74"/>
      <c r="T641" s="3"/>
      <c r="AX641" s="16"/>
      <c r="BC641" s="76"/>
      <c r="BH641" s="74"/>
      <c r="BM641" s="3"/>
      <c r="BN641" s="3"/>
      <c r="BO641" s="3"/>
      <c r="BP641" s="3"/>
      <c r="BQ641" s="3"/>
      <c r="BR641" s="4"/>
      <c r="BS641" s="79"/>
      <c r="BT641" s="3"/>
    </row>
    <row r="642" spans="1:72" ht="12.75" x14ac:dyDescent="0.2">
      <c r="A642" s="16"/>
      <c r="B642" s="73"/>
      <c r="C642" s="16"/>
      <c r="D642" s="16"/>
      <c r="J642" s="16"/>
      <c r="L642" s="3"/>
      <c r="M642" s="3"/>
      <c r="O642" s="74"/>
      <c r="T642" s="3"/>
      <c r="AX642" s="16"/>
      <c r="BC642" s="76"/>
      <c r="BH642" s="74"/>
      <c r="BM642" s="3"/>
      <c r="BN642" s="3"/>
      <c r="BO642" s="3"/>
      <c r="BP642" s="3"/>
      <c r="BQ642" s="3"/>
      <c r="BR642" s="4"/>
      <c r="BS642" s="79"/>
      <c r="BT642" s="3"/>
    </row>
    <row r="643" spans="1:72" ht="12.75" x14ac:dyDescent="0.2">
      <c r="A643" s="16"/>
      <c r="B643" s="73"/>
      <c r="C643" s="16"/>
      <c r="D643" s="16"/>
      <c r="J643" s="16"/>
      <c r="L643" s="3"/>
      <c r="M643" s="3"/>
      <c r="O643" s="74"/>
      <c r="T643" s="3"/>
      <c r="AX643" s="16"/>
      <c r="BC643" s="76"/>
      <c r="BH643" s="74"/>
      <c r="BM643" s="3"/>
      <c r="BN643" s="3"/>
      <c r="BO643" s="3"/>
      <c r="BP643" s="3"/>
      <c r="BQ643" s="3"/>
      <c r="BR643" s="4"/>
      <c r="BS643" s="79"/>
      <c r="BT643" s="3"/>
    </row>
    <row r="644" spans="1:72" ht="12.75" x14ac:dyDescent="0.2">
      <c r="A644" s="16"/>
      <c r="B644" s="73"/>
      <c r="C644" s="16"/>
      <c r="D644" s="16"/>
      <c r="J644" s="16"/>
      <c r="L644" s="3"/>
      <c r="M644" s="3"/>
      <c r="O644" s="74"/>
      <c r="T644" s="3"/>
      <c r="AX644" s="16"/>
      <c r="BC644" s="76"/>
      <c r="BH644" s="74"/>
      <c r="BM644" s="3"/>
      <c r="BN644" s="3"/>
      <c r="BO644" s="3"/>
      <c r="BP644" s="3"/>
      <c r="BQ644" s="3"/>
      <c r="BR644" s="4"/>
      <c r="BS644" s="79"/>
      <c r="BT644" s="3"/>
    </row>
    <row r="645" spans="1:72" ht="12.75" x14ac:dyDescent="0.2">
      <c r="A645" s="16"/>
      <c r="B645" s="73"/>
      <c r="C645" s="16"/>
      <c r="D645" s="16"/>
      <c r="J645" s="16"/>
      <c r="L645" s="3"/>
      <c r="M645" s="3"/>
      <c r="O645" s="74"/>
      <c r="T645" s="3"/>
      <c r="AX645" s="16"/>
      <c r="BC645" s="76"/>
      <c r="BH645" s="74"/>
      <c r="BM645" s="3"/>
      <c r="BN645" s="3"/>
      <c r="BO645" s="3"/>
      <c r="BP645" s="3"/>
      <c r="BQ645" s="3"/>
      <c r="BR645" s="4"/>
      <c r="BS645" s="79"/>
      <c r="BT645" s="3"/>
    </row>
    <row r="646" spans="1:72" ht="12.75" x14ac:dyDescent="0.2">
      <c r="A646" s="16"/>
      <c r="B646" s="73"/>
      <c r="C646" s="16"/>
      <c r="D646" s="16"/>
      <c r="J646" s="16"/>
      <c r="L646" s="3"/>
      <c r="M646" s="3"/>
      <c r="O646" s="74"/>
      <c r="T646" s="3"/>
      <c r="AX646" s="16"/>
      <c r="BC646" s="76"/>
      <c r="BH646" s="74"/>
      <c r="BM646" s="3"/>
      <c r="BN646" s="3"/>
      <c r="BO646" s="3"/>
      <c r="BP646" s="3"/>
      <c r="BQ646" s="3"/>
      <c r="BR646" s="4"/>
      <c r="BS646" s="79"/>
      <c r="BT646" s="3"/>
    </row>
    <row r="647" spans="1:72" ht="12.75" x14ac:dyDescent="0.2">
      <c r="A647" s="16"/>
      <c r="B647" s="73"/>
      <c r="C647" s="16"/>
      <c r="D647" s="16"/>
      <c r="J647" s="16"/>
      <c r="L647" s="3"/>
      <c r="M647" s="3"/>
      <c r="O647" s="74"/>
      <c r="T647" s="3"/>
      <c r="AX647" s="16"/>
      <c r="BC647" s="76"/>
      <c r="BH647" s="74"/>
      <c r="BM647" s="3"/>
      <c r="BN647" s="3"/>
      <c r="BO647" s="3"/>
      <c r="BP647" s="3"/>
      <c r="BQ647" s="3"/>
      <c r="BR647" s="4"/>
      <c r="BS647" s="79"/>
      <c r="BT647" s="3"/>
    </row>
    <row r="648" spans="1:72" ht="12.75" x14ac:dyDescent="0.2">
      <c r="A648" s="16"/>
      <c r="B648" s="73"/>
      <c r="C648" s="16"/>
      <c r="D648" s="16"/>
      <c r="J648" s="16"/>
      <c r="L648" s="3"/>
      <c r="M648" s="3"/>
      <c r="O648" s="74"/>
      <c r="T648" s="3"/>
      <c r="AX648" s="16"/>
      <c r="BC648" s="76"/>
      <c r="BH648" s="74"/>
      <c r="BM648" s="3"/>
      <c r="BN648" s="3"/>
      <c r="BO648" s="3"/>
      <c r="BP648" s="3"/>
      <c r="BQ648" s="3"/>
      <c r="BR648" s="4"/>
      <c r="BS648" s="79"/>
      <c r="BT648" s="3"/>
    </row>
    <row r="649" spans="1:72" ht="12.75" x14ac:dyDescent="0.2">
      <c r="A649" s="16"/>
      <c r="B649" s="73"/>
      <c r="C649" s="16"/>
      <c r="D649" s="16"/>
      <c r="J649" s="16"/>
      <c r="L649" s="3"/>
      <c r="M649" s="3"/>
      <c r="O649" s="74"/>
      <c r="T649" s="3"/>
      <c r="AX649" s="16"/>
      <c r="BC649" s="76"/>
      <c r="BH649" s="74"/>
      <c r="BM649" s="3"/>
      <c r="BN649" s="3"/>
      <c r="BO649" s="3"/>
      <c r="BP649" s="3"/>
      <c r="BQ649" s="3"/>
      <c r="BR649" s="4"/>
      <c r="BS649" s="79"/>
      <c r="BT649" s="3"/>
    </row>
    <row r="650" spans="1:72" ht="12.75" x14ac:dyDescent="0.2">
      <c r="A650" s="16"/>
      <c r="B650" s="73"/>
      <c r="C650" s="16"/>
      <c r="D650" s="16"/>
      <c r="J650" s="16"/>
      <c r="L650" s="3"/>
      <c r="M650" s="3"/>
      <c r="O650" s="74"/>
      <c r="T650" s="3"/>
      <c r="AX650" s="16"/>
      <c r="BC650" s="76"/>
      <c r="BH650" s="74"/>
      <c r="BM650" s="3"/>
      <c r="BN650" s="3"/>
      <c r="BO650" s="3"/>
      <c r="BP650" s="3"/>
      <c r="BQ650" s="3"/>
      <c r="BR650" s="4"/>
      <c r="BS650" s="79"/>
      <c r="BT650" s="3"/>
    </row>
    <row r="651" spans="1:72" ht="12.75" x14ac:dyDescent="0.2">
      <c r="A651" s="16"/>
      <c r="B651" s="73"/>
      <c r="C651" s="16"/>
      <c r="D651" s="16"/>
      <c r="J651" s="16"/>
      <c r="L651" s="3"/>
      <c r="M651" s="3"/>
      <c r="O651" s="74"/>
      <c r="T651" s="3"/>
      <c r="AX651" s="16"/>
      <c r="BC651" s="76"/>
      <c r="BH651" s="74"/>
      <c r="BM651" s="3"/>
      <c r="BN651" s="3"/>
      <c r="BO651" s="3"/>
      <c r="BP651" s="3"/>
      <c r="BQ651" s="3"/>
      <c r="BR651" s="4"/>
      <c r="BS651" s="79"/>
      <c r="BT651" s="3"/>
    </row>
    <row r="652" spans="1:72" ht="12.75" x14ac:dyDescent="0.2">
      <c r="A652" s="16"/>
      <c r="B652" s="73"/>
      <c r="C652" s="16"/>
      <c r="D652" s="16"/>
      <c r="J652" s="16"/>
      <c r="L652" s="3"/>
      <c r="M652" s="3"/>
      <c r="O652" s="74"/>
      <c r="T652" s="3"/>
      <c r="AX652" s="16"/>
      <c r="BC652" s="76"/>
      <c r="BH652" s="74"/>
      <c r="BM652" s="3"/>
      <c r="BN652" s="3"/>
      <c r="BO652" s="3"/>
      <c r="BP652" s="3"/>
      <c r="BQ652" s="3"/>
      <c r="BR652" s="4"/>
      <c r="BS652" s="79"/>
      <c r="BT652" s="3"/>
    </row>
    <row r="653" spans="1:72" ht="12.75" x14ac:dyDescent="0.2">
      <c r="A653" s="16"/>
      <c r="B653" s="73"/>
      <c r="C653" s="16"/>
      <c r="D653" s="16"/>
      <c r="J653" s="16"/>
      <c r="L653" s="3"/>
      <c r="M653" s="3"/>
      <c r="O653" s="74"/>
      <c r="T653" s="3"/>
      <c r="AX653" s="16"/>
      <c r="BC653" s="76"/>
      <c r="BH653" s="74"/>
      <c r="BM653" s="3"/>
      <c r="BN653" s="3"/>
      <c r="BO653" s="3"/>
      <c r="BP653" s="3"/>
      <c r="BQ653" s="3"/>
      <c r="BR653" s="4"/>
      <c r="BS653" s="79"/>
      <c r="BT653" s="3"/>
    </row>
    <row r="654" spans="1:72" ht="12.75" x14ac:dyDescent="0.2">
      <c r="A654" s="16"/>
      <c r="B654" s="73"/>
      <c r="C654" s="16"/>
      <c r="D654" s="16"/>
      <c r="J654" s="16"/>
      <c r="L654" s="3"/>
      <c r="M654" s="3"/>
      <c r="O654" s="74"/>
      <c r="T654" s="3"/>
      <c r="AX654" s="16"/>
      <c r="BC654" s="76"/>
      <c r="BH654" s="74"/>
      <c r="BM654" s="3"/>
      <c r="BN654" s="3"/>
      <c r="BO654" s="3"/>
      <c r="BP654" s="3"/>
      <c r="BQ654" s="3"/>
      <c r="BR654" s="4"/>
      <c r="BS654" s="79"/>
      <c r="BT654" s="3"/>
    </row>
    <row r="655" spans="1:72" ht="12.75" x14ac:dyDescent="0.2">
      <c r="A655" s="16"/>
      <c r="B655" s="73"/>
      <c r="C655" s="16"/>
      <c r="D655" s="16"/>
      <c r="J655" s="16"/>
      <c r="L655" s="3"/>
      <c r="M655" s="3"/>
      <c r="O655" s="74"/>
      <c r="T655" s="3"/>
      <c r="AX655" s="16"/>
      <c r="BC655" s="76"/>
      <c r="BH655" s="74"/>
      <c r="BM655" s="3"/>
      <c r="BN655" s="3"/>
      <c r="BO655" s="3"/>
      <c r="BP655" s="3"/>
      <c r="BQ655" s="3"/>
      <c r="BR655" s="4"/>
      <c r="BS655" s="79"/>
      <c r="BT655" s="3"/>
    </row>
    <row r="656" spans="1:72" ht="12.75" x14ac:dyDescent="0.2">
      <c r="A656" s="16"/>
      <c r="B656" s="73"/>
      <c r="C656" s="16"/>
      <c r="D656" s="16"/>
      <c r="J656" s="16"/>
      <c r="L656" s="3"/>
      <c r="M656" s="3"/>
      <c r="O656" s="74"/>
      <c r="T656" s="3"/>
      <c r="AX656" s="16"/>
      <c r="BC656" s="76"/>
      <c r="BH656" s="74"/>
      <c r="BM656" s="3"/>
      <c r="BN656" s="3"/>
      <c r="BO656" s="3"/>
      <c r="BP656" s="3"/>
      <c r="BQ656" s="3"/>
      <c r="BR656" s="4"/>
      <c r="BS656" s="79"/>
      <c r="BT656" s="3"/>
    </row>
    <row r="657" spans="1:72" ht="12.75" x14ac:dyDescent="0.2">
      <c r="A657" s="16"/>
      <c r="B657" s="73"/>
      <c r="C657" s="16"/>
      <c r="D657" s="16"/>
      <c r="J657" s="16"/>
      <c r="L657" s="3"/>
      <c r="M657" s="3"/>
      <c r="O657" s="74"/>
      <c r="T657" s="3"/>
      <c r="AX657" s="16"/>
      <c r="BC657" s="76"/>
      <c r="BH657" s="74"/>
      <c r="BM657" s="3"/>
      <c r="BN657" s="3"/>
      <c r="BO657" s="3"/>
      <c r="BP657" s="3"/>
      <c r="BQ657" s="3"/>
      <c r="BR657" s="4"/>
      <c r="BS657" s="79"/>
      <c r="BT657" s="3"/>
    </row>
    <row r="658" spans="1:72" ht="12.75" x14ac:dyDescent="0.2">
      <c r="A658" s="16"/>
      <c r="B658" s="73"/>
      <c r="C658" s="16"/>
      <c r="D658" s="16"/>
      <c r="J658" s="16"/>
      <c r="L658" s="3"/>
      <c r="M658" s="3"/>
      <c r="O658" s="74"/>
      <c r="T658" s="3"/>
      <c r="AX658" s="16"/>
      <c r="BC658" s="76"/>
      <c r="BH658" s="74"/>
      <c r="BM658" s="3"/>
      <c r="BN658" s="3"/>
      <c r="BO658" s="3"/>
      <c r="BP658" s="3"/>
      <c r="BQ658" s="3"/>
      <c r="BR658" s="4"/>
      <c r="BS658" s="79"/>
      <c r="BT658" s="3"/>
    </row>
    <row r="659" spans="1:72" ht="12.75" x14ac:dyDescent="0.2">
      <c r="A659" s="16"/>
      <c r="B659" s="73"/>
      <c r="C659" s="16"/>
      <c r="D659" s="16"/>
      <c r="J659" s="16"/>
      <c r="L659" s="3"/>
      <c r="M659" s="3"/>
      <c r="O659" s="74"/>
      <c r="T659" s="3"/>
      <c r="AX659" s="16"/>
      <c r="BC659" s="76"/>
      <c r="BH659" s="74"/>
      <c r="BM659" s="3"/>
      <c r="BN659" s="3"/>
      <c r="BO659" s="3"/>
      <c r="BP659" s="3"/>
      <c r="BQ659" s="3"/>
      <c r="BR659" s="4"/>
      <c r="BS659" s="79"/>
      <c r="BT659" s="3"/>
    </row>
    <row r="660" spans="1:72" ht="12.75" x14ac:dyDescent="0.2">
      <c r="A660" s="16"/>
      <c r="B660" s="73"/>
      <c r="C660" s="16"/>
      <c r="D660" s="16"/>
      <c r="J660" s="16"/>
      <c r="L660" s="3"/>
      <c r="M660" s="3"/>
      <c r="O660" s="74"/>
      <c r="T660" s="3"/>
      <c r="AX660" s="16"/>
      <c r="BC660" s="76"/>
      <c r="BH660" s="74"/>
      <c r="BM660" s="3"/>
      <c r="BN660" s="3"/>
      <c r="BO660" s="3"/>
      <c r="BP660" s="3"/>
      <c r="BQ660" s="3"/>
      <c r="BR660" s="4"/>
      <c r="BS660" s="79"/>
      <c r="BT660" s="3"/>
    </row>
    <row r="661" spans="1:72" ht="12.75" x14ac:dyDescent="0.2">
      <c r="A661" s="16"/>
      <c r="B661" s="73"/>
      <c r="C661" s="16"/>
      <c r="D661" s="16"/>
      <c r="J661" s="16"/>
      <c r="L661" s="3"/>
      <c r="M661" s="3"/>
      <c r="O661" s="74"/>
      <c r="T661" s="3"/>
      <c r="AX661" s="16"/>
      <c r="BC661" s="76"/>
      <c r="BH661" s="74"/>
      <c r="BM661" s="3"/>
      <c r="BN661" s="3"/>
      <c r="BO661" s="3"/>
      <c r="BP661" s="3"/>
      <c r="BQ661" s="3"/>
      <c r="BR661" s="4"/>
      <c r="BS661" s="79"/>
      <c r="BT661" s="3"/>
    </row>
    <row r="662" spans="1:72" ht="12.75" x14ac:dyDescent="0.2">
      <c r="A662" s="16"/>
      <c r="B662" s="73"/>
      <c r="C662" s="16"/>
      <c r="D662" s="16"/>
      <c r="J662" s="16"/>
      <c r="L662" s="3"/>
      <c r="M662" s="3"/>
      <c r="O662" s="74"/>
      <c r="T662" s="3"/>
      <c r="AX662" s="16"/>
      <c r="BC662" s="76"/>
      <c r="BH662" s="74"/>
      <c r="BM662" s="3"/>
      <c r="BN662" s="3"/>
      <c r="BO662" s="3"/>
      <c r="BP662" s="3"/>
      <c r="BQ662" s="3"/>
      <c r="BR662" s="4"/>
      <c r="BS662" s="79"/>
      <c r="BT662" s="3"/>
    </row>
    <row r="663" spans="1:72" ht="12.75" x14ac:dyDescent="0.2">
      <c r="A663" s="16"/>
      <c r="B663" s="73"/>
      <c r="C663" s="16"/>
      <c r="D663" s="16"/>
      <c r="J663" s="16"/>
      <c r="L663" s="3"/>
      <c r="M663" s="3"/>
      <c r="O663" s="74"/>
      <c r="T663" s="3"/>
      <c r="AX663" s="16"/>
      <c r="BC663" s="76"/>
      <c r="BH663" s="74"/>
      <c r="BM663" s="3"/>
      <c r="BN663" s="3"/>
      <c r="BO663" s="3"/>
      <c r="BP663" s="3"/>
      <c r="BQ663" s="3"/>
      <c r="BR663" s="4"/>
      <c r="BS663" s="79"/>
      <c r="BT663" s="3"/>
    </row>
    <row r="664" spans="1:72" ht="12.75" x14ac:dyDescent="0.2">
      <c r="A664" s="16"/>
      <c r="B664" s="73"/>
      <c r="C664" s="16"/>
      <c r="D664" s="16"/>
      <c r="J664" s="16"/>
      <c r="L664" s="3"/>
      <c r="M664" s="3"/>
      <c r="O664" s="74"/>
      <c r="T664" s="3"/>
      <c r="AX664" s="16"/>
      <c r="BC664" s="76"/>
      <c r="BH664" s="74"/>
      <c r="BM664" s="3"/>
      <c r="BN664" s="3"/>
      <c r="BO664" s="3"/>
      <c r="BP664" s="3"/>
      <c r="BQ664" s="3"/>
      <c r="BR664" s="4"/>
      <c r="BS664" s="79"/>
      <c r="BT664" s="3"/>
    </row>
    <row r="665" spans="1:72" ht="12.75" x14ac:dyDescent="0.2">
      <c r="A665" s="16"/>
      <c r="B665" s="73"/>
      <c r="C665" s="16"/>
      <c r="D665" s="16"/>
      <c r="J665" s="16"/>
      <c r="L665" s="3"/>
      <c r="M665" s="3"/>
      <c r="O665" s="74"/>
      <c r="T665" s="3"/>
      <c r="AX665" s="16"/>
      <c r="BC665" s="76"/>
      <c r="BH665" s="74"/>
      <c r="BM665" s="3"/>
      <c r="BN665" s="3"/>
      <c r="BO665" s="3"/>
      <c r="BP665" s="3"/>
      <c r="BQ665" s="3"/>
      <c r="BR665" s="4"/>
      <c r="BS665" s="79"/>
      <c r="BT665" s="3"/>
    </row>
    <row r="666" spans="1:72" ht="12.75" x14ac:dyDescent="0.2">
      <c r="A666" s="16"/>
      <c r="B666" s="73"/>
      <c r="C666" s="16"/>
      <c r="D666" s="16"/>
      <c r="J666" s="16"/>
      <c r="L666" s="3"/>
      <c r="M666" s="3"/>
      <c r="O666" s="74"/>
      <c r="T666" s="3"/>
      <c r="AX666" s="16"/>
      <c r="BC666" s="76"/>
      <c r="BH666" s="74"/>
      <c r="BM666" s="3"/>
      <c r="BN666" s="3"/>
      <c r="BO666" s="3"/>
      <c r="BP666" s="3"/>
      <c r="BQ666" s="3"/>
      <c r="BR666" s="4"/>
      <c r="BS666" s="79"/>
      <c r="BT666" s="3"/>
    </row>
    <row r="667" spans="1:72" ht="12.75" x14ac:dyDescent="0.2">
      <c r="A667" s="16"/>
      <c r="B667" s="73"/>
      <c r="C667" s="16"/>
      <c r="D667" s="16"/>
      <c r="J667" s="16"/>
      <c r="L667" s="3"/>
      <c r="M667" s="3"/>
      <c r="O667" s="74"/>
      <c r="T667" s="3"/>
      <c r="AX667" s="16"/>
      <c r="BC667" s="76"/>
      <c r="BH667" s="74"/>
      <c r="BM667" s="3"/>
      <c r="BN667" s="3"/>
      <c r="BO667" s="3"/>
      <c r="BP667" s="3"/>
      <c r="BQ667" s="3"/>
      <c r="BR667" s="4"/>
      <c r="BS667" s="79"/>
      <c r="BT667" s="3"/>
    </row>
    <row r="668" spans="1:72" ht="12.75" x14ac:dyDescent="0.2">
      <c r="A668" s="16"/>
      <c r="B668" s="73"/>
      <c r="C668" s="16"/>
      <c r="D668" s="16"/>
      <c r="J668" s="16"/>
      <c r="L668" s="3"/>
      <c r="M668" s="3"/>
      <c r="O668" s="74"/>
      <c r="T668" s="3"/>
      <c r="AX668" s="16"/>
      <c r="BC668" s="76"/>
      <c r="BH668" s="74"/>
      <c r="BM668" s="3"/>
      <c r="BN668" s="3"/>
      <c r="BO668" s="3"/>
      <c r="BP668" s="3"/>
      <c r="BQ668" s="3"/>
      <c r="BR668" s="4"/>
      <c r="BS668" s="79"/>
      <c r="BT668" s="3"/>
    </row>
    <row r="669" spans="1:72" ht="12.75" x14ac:dyDescent="0.2">
      <c r="A669" s="16"/>
      <c r="B669" s="73"/>
      <c r="C669" s="16"/>
      <c r="D669" s="16"/>
      <c r="J669" s="16"/>
      <c r="L669" s="3"/>
      <c r="M669" s="3"/>
      <c r="O669" s="74"/>
      <c r="T669" s="3"/>
      <c r="AX669" s="16"/>
      <c r="BC669" s="76"/>
      <c r="BH669" s="74"/>
      <c r="BM669" s="3"/>
      <c r="BN669" s="3"/>
      <c r="BO669" s="3"/>
      <c r="BP669" s="3"/>
      <c r="BQ669" s="3"/>
      <c r="BR669" s="4"/>
      <c r="BS669" s="79"/>
      <c r="BT669" s="3"/>
    </row>
    <row r="670" spans="1:72" ht="12.75" x14ac:dyDescent="0.2">
      <c r="A670" s="16"/>
      <c r="B670" s="73"/>
      <c r="C670" s="16"/>
      <c r="D670" s="16"/>
      <c r="J670" s="16"/>
      <c r="L670" s="3"/>
      <c r="M670" s="3"/>
      <c r="O670" s="74"/>
      <c r="T670" s="3"/>
      <c r="AX670" s="16"/>
      <c r="BC670" s="76"/>
      <c r="BH670" s="74"/>
      <c r="BM670" s="3"/>
      <c r="BN670" s="3"/>
      <c r="BO670" s="3"/>
      <c r="BP670" s="3"/>
      <c r="BQ670" s="3"/>
      <c r="BR670" s="4"/>
      <c r="BS670" s="79"/>
      <c r="BT670" s="3"/>
    </row>
    <row r="671" spans="1:72" ht="12.75" x14ac:dyDescent="0.2">
      <c r="A671" s="16"/>
      <c r="B671" s="73"/>
      <c r="C671" s="16"/>
      <c r="D671" s="16"/>
      <c r="J671" s="16"/>
      <c r="L671" s="3"/>
      <c r="M671" s="3"/>
      <c r="O671" s="74"/>
      <c r="T671" s="3"/>
      <c r="AX671" s="16"/>
      <c r="BC671" s="76"/>
      <c r="BH671" s="74"/>
      <c r="BM671" s="3"/>
      <c r="BN671" s="3"/>
      <c r="BO671" s="3"/>
      <c r="BP671" s="3"/>
      <c r="BQ671" s="3"/>
      <c r="BR671" s="4"/>
      <c r="BS671" s="79"/>
      <c r="BT671" s="3"/>
    </row>
    <row r="672" spans="1:72" ht="12.75" x14ac:dyDescent="0.2">
      <c r="A672" s="16"/>
      <c r="B672" s="73"/>
      <c r="C672" s="16"/>
      <c r="D672" s="16"/>
      <c r="J672" s="16"/>
      <c r="L672" s="3"/>
      <c r="M672" s="3"/>
      <c r="O672" s="74"/>
      <c r="T672" s="3"/>
      <c r="AX672" s="16"/>
      <c r="BC672" s="76"/>
      <c r="BH672" s="74"/>
      <c r="BM672" s="3"/>
      <c r="BN672" s="3"/>
      <c r="BO672" s="3"/>
      <c r="BP672" s="3"/>
      <c r="BQ672" s="3"/>
      <c r="BR672" s="4"/>
      <c r="BS672" s="79"/>
      <c r="BT672" s="3"/>
    </row>
    <row r="673" spans="1:72" ht="12.75" x14ac:dyDescent="0.2">
      <c r="A673" s="16"/>
      <c r="B673" s="73"/>
      <c r="C673" s="16"/>
      <c r="D673" s="16"/>
      <c r="J673" s="16"/>
      <c r="L673" s="3"/>
      <c r="M673" s="3"/>
      <c r="O673" s="74"/>
      <c r="T673" s="3"/>
      <c r="AX673" s="16"/>
      <c r="BC673" s="76"/>
      <c r="BH673" s="74"/>
      <c r="BM673" s="3"/>
      <c r="BN673" s="3"/>
      <c r="BO673" s="3"/>
      <c r="BP673" s="3"/>
      <c r="BQ673" s="3"/>
      <c r="BR673" s="4"/>
      <c r="BS673" s="79"/>
      <c r="BT673" s="3"/>
    </row>
    <row r="674" spans="1:72" ht="12.75" x14ac:dyDescent="0.2">
      <c r="A674" s="16"/>
      <c r="B674" s="73"/>
      <c r="C674" s="16"/>
      <c r="D674" s="16"/>
      <c r="J674" s="16"/>
      <c r="L674" s="3"/>
      <c r="M674" s="3"/>
      <c r="O674" s="74"/>
      <c r="T674" s="3"/>
      <c r="AX674" s="16"/>
      <c r="BC674" s="76"/>
      <c r="BH674" s="74"/>
      <c r="BM674" s="3"/>
      <c r="BN674" s="3"/>
      <c r="BO674" s="3"/>
      <c r="BP674" s="3"/>
      <c r="BQ674" s="3"/>
      <c r="BR674" s="4"/>
      <c r="BS674" s="79"/>
      <c r="BT674" s="3"/>
    </row>
    <row r="675" spans="1:72" ht="12.75" x14ac:dyDescent="0.2">
      <c r="A675" s="16"/>
      <c r="B675" s="73"/>
      <c r="C675" s="16"/>
      <c r="D675" s="16"/>
      <c r="J675" s="16"/>
      <c r="L675" s="3"/>
      <c r="M675" s="3"/>
      <c r="O675" s="74"/>
      <c r="T675" s="3"/>
      <c r="AX675" s="16"/>
      <c r="BC675" s="76"/>
      <c r="BH675" s="74"/>
      <c r="BM675" s="3"/>
      <c r="BN675" s="3"/>
      <c r="BO675" s="3"/>
      <c r="BP675" s="3"/>
      <c r="BQ675" s="3"/>
      <c r="BR675" s="4"/>
      <c r="BS675" s="79"/>
      <c r="BT675" s="3"/>
    </row>
    <row r="676" spans="1:72" ht="12.75" x14ac:dyDescent="0.2">
      <c r="A676" s="16"/>
      <c r="B676" s="73"/>
      <c r="C676" s="16"/>
      <c r="D676" s="16"/>
      <c r="J676" s="16"/>
      <c r="L676" s="3"/>
      <c r="M676" s="3"/>
      <c r="O676" s="74"/>
      <c r="T676" s="3"/>
      <c r="AX676" s="16"/>
      <c r="BC676" s="76"/>
      <c r="BH676" s="74"/>
      <c r="BM676" s="3"/>
      <c r="BN676" s="3"/>
      <c r="BO676" s="3"/>
      <c r="BP676" s="3"/>
      <c r="BQ676" s="3"/>
      <c r="BR676" s="4"/>
      <c r="BS676" s="79"/>
      <c r="BT676" s="3"/>
    </row>
    <row r="677" spans="1:72" ht="12.75" x14ac:dyDescent="0.2">
      <c r="A677" s="16"/>
      <c r="B677" s="73"/>
      <c r="C677" s="16"/>
      <c r="D677" s="16"/>
      <c r="J677" s="16"/>
      <c r="L677" s="3"/>
      <c r="M677" s="3"/>
      <c r="O677" s="74"/>
      <c r="T677" s="3"/>
      <c r="AX677" s="16"/>
      <c r="BC677" s="76"/>
      <c r="BH677" s="74"/>
      <c r="BM677" s="3"/>
      <c r="BN677" s="3"/>
      <c r="BO677" s="3"/>
      <c r="BP677" s="3"/>
      <c r="BQ677" s="3"/>
      <c r="BR677" s="4"/>
      <c r="BS677" s="79"/>
      <c r="BT677" s="3"/>
    </row>
    <row r="678" spans="1:72" ht="12.75" x14ac:dyDescent="0.2">
      <c r="A678" s="16"/>
      <c r="B678" s="73"/>
      <c r="C678" s="16"/>
      <c r="D678" s="16"/>
      <c r="J678" s="16"/>
      <c r="L678" s="3"/>
      <c r="M678" s="3"/>
      <c r="O678" s="74"/>
      <c r="T678" s="3"/>
      <c r="AX678" s="16"/>
      <c r="BC678" s="76"/>
      <c r="BH678" s="74"/>
      <c r="BM678" s="3"/>
      <c r="BN678" s="3"/>
      <c r="BO678" s="3"/>
      <c r="BP678" s="3"/>
      <c r="BQ678" s="3"/>
      <c r="BR678" s="4"/>
      <c r="BS678" s="79"/>
      <c r="BT678" s="3"/>
    </row>
    <row r="679" spans="1:72" ht="12.75" x14ac:dyDescent="0.2">
      <c r="A679" s="16"/>
      <c r="B679" s="73"/>
      <c r="C679" s="16"/>
      <c r="D679" s="16"/>
      <c r="J679" s="16"/>
      <c r="L679" s="3"/>
      <c r="M679" s="3"/>
      <c r="O679" s="74"/>
      <c r="T679" s="3"/>
      <c r="AX679" s="16"/>
      <c r="BC679" s="76"/>
      <c r="BH679" s="74"/>
      <c r="BM679" s="3"/>
      <c r="BN679" s="3"/>
      <c r="BO679" s="3"/>
      <c r="BP679" s="3"/>
      <c r="BQ679" s="3"/>
      <c r="BR679" s="4"/>
      <c r="BS679" s="79"/>
      <c r="BT679" s="3"/>
    </row>
    <row r="680" spans="1:72" ht="12.75" x14ac:dyDescent="0.2">
      <c r="A680" s="16"/>
      <c r="B680" s="73"/>
      <c r="C680" s="16"/>
      <c r="D680" s="16"/>
      <c r="J680" s="16"/>
      <c r="L680" s="3"/>
      <c r="M680" s="3"/>
      <c r="O680" s="74"/>
      <c r="T680" s="3"/>
      <c r="AX680" s="16"/>
      <c r="BC680" s="76"/>
      <c r="BH680" s="74"/>
      <c r="BM680" s="3"/>
      <c r="BN680" s="3"/>
      <c r="BO680" s="3"/>
      <c r="BP680" s="3"/>
      <c r="BQ680" s="3"/>
      <c r="BR680" s="4"/>
      <c r="BS680" s="79"/>
      <c r="BT680" s="3"/>
    </row>
    <row r="681" spans="1:72" ht="12.75" x14ac:dyDescent="0.2">
      <c r="A681" s="16"/>
      <c r="B681" s="73"/>
      <c r="C681" s="16"/>
      <c r="D681" s="16"/>
      <c r="J681" s="16"/>
      <c r="L681" s="3"/>
      <c r="M681" s="3"/>
      <c r="O681" s="74"/>
      <c r="T681" s="3"/>
      <c r="AX681" s="16"/>
      <c r="BC681" s="76"/>
      <c r="BH681" s="74"/>
      <c r="BM681" s="3"/>
      <c r="BN681" s="3"/>
      <c r="BO681" s="3"/>
      <c r="BP681" s="3"/>
      <c r="BQ681" s="3"/>
      <c r="BR681" s="4"/>
      <c r="BS681" s="79"/>
      <c r="BT681" s="3"/>
    </row>
    <row r="682" spans="1:72" ht="12.75" x14ac:dyDescent="0.2">
      <c r="A682" s="16"/>
      <c r="B682" s="73"/>
      <c r="C682" s="16"/>
      <c r="D682" s="16"/>
      <c r="J682" s="16"/>
      <c r="L682" s="3"/>
      <c r="M682" s="3"/>
      <c r="O682" s="74"/>
      <c r="T682" s="3"/>
      <c r="AX682" s="16"/>
      <c r="BC682" s="76"/>
      <c r="BH682" s="74"/>
      <c r="BM682" s="3"/>
      <c r="BN682" s="3"/>
      <c r="BO682" s="3"/>
      <c r="BP682" s="3"/>
      <c r="BQ682" s="3"/>
      <c r="BR682" s="4"/>
      <c r="BS682" s="79"/>
      <c r="BT682" s="3"/>
    </row>
    <row r="683" spans="1:72" ht="12.75" x14ac:dyDescent="0.2">
      <c r="A683" s="16"/>
      <c r="B683" s="73"/>
      <c r="C683" s="16"/>
      <c r="D683" s="16"/>
      <c r="J683" s="16"/>
      <c r="L683" s="3"/>
      <c r="M683" s="3"/>
      <c r="O683" s="74"/>
      <c r="T683" s="3"/>
      <c r="AX683" s="16"/>
      <c r="BC683" s="76"/>
      <c r="BH683" s="74"/>
      <c r="BM683" s="3"/>
      <c r="BN683" s="3"/>
      <c r="BO683" s="3"/>
      <c r="BP683" s="3"/>
      <c r="BQ683" s="3"/>
      <c r="BR683" s="4"/>
      <c r="BS683" s="79"/>
      <c r="BT683" s="3"/>
    </row>
    <row r="684" spans="1:72" ht="12.75" x14ac:dyDescent="0.2">
      <c r="A684" s="16"/>
      <c r="B684" s="73"/>
      <c r="C684" s="16"/>
      <c r="D684" s="16"/>
      <c r="J684" s="16"/>
      <c r="L684" s="3"/>
      <c r="M684" s="3"/>
      <c r="O684" s="74"/>
      <c r="T684" s="3"/>
      <c r="AX684" s="16"/>
      <c r="BC684" s="76"/>
      <c r="BH684" s="74"/>
      <c r="BM684" s="3"/>
      <c r="BN684" s="3"/>
      <c r="BO684" s="3"/>
      <c r="BP684" s="3"/>
      <c r="BQ684" s="3"/>
      <c r="BR684" s="4"/>
      <c r="BS684" s="79"/>
      <c r="BT684" s="3"/>
    </row>
    <row r="685" spans="1:72" ht="12.75" x14ac:dyDescent="0.2">
      <c r="A685" s="16"/>
      <c r="B685" s="73"/>
      <c r="C685" s="16"/>
      <c r="D685" s="16"/>
      <c r="J685" s="16"/>
      <c r="L685" s="3"/>
      <c r="M685" s="3"/>
      <c r="O685" s="74"/>
      <c r="T685" s="3"/>
      <c r="AX685" s="16"/>
      <c r="BC685" s="76"/>
      <c r="BH685" s="74"/>
      <c r="BM685" s="3"/>
      <c r="BN685" s="3"/>
      <c r="BO685" s="3"/>
      <c r="BP685" s="3"/>
      <c r="BQ685" s="3"/>
      <c r="BR685" s="4"/>
      <c r="BS685" s="79"/>
      <c r="BT685" s="3"/>
    </row>
    <row r="686" spans="1:72" ht="12.75" x14ac:dyDescent="0.2">
      <c r="A686" s="16"/>
      <c r="B686" s="73"/>
      <c r="C686" s="16"/>
      <c r="D686" s="16"/>
      <c r="J686" s="16"/>
      <c r="L686" s="3"/>
      <c r="M686" s="3"/>
      <c r="O686" s="74"/>
      <c r="T686" s="3"/>
      <c r="AX686" s="16"/>
      <c r="BC686" s="76"/>
      <c r="BH686" s="74"/>
      <c r="BM686" s="3"/>
      <c r="BN686" s="3"/>
      <c r="BO686" s="3"/>
      <c r="BP686" s="3"/>
      <c r="BQ686" s="3"/>
      <c r="BR686" s="4"/>
      <c r="BS686" s="79"/>
      <c r="BT686" s="3"/>
    </row>
    <row r="687" spans="1:72" ht="12.75" x14ac:dyDescent="0.2">
      <c r="A687" s="16"/>
      <c r="B687" s="73"/>
      <c r="C687" s="16"/>
      <c r="D687" s="16"/>
      <c r="J687" s="16"/>
      <c r="L687" s="3"/>
      <c r="M687" s="3"/>
      <c r="O687" s="74"/>
      <c r="T687" s="3"/>
      <c r="AX687" s="16"/>
      <c r="BC687" s="76"/>
      <c r="BH687" s="74"/>
      <c r="BM687" s="3"/>
      <c r="BN687" s="3"/>
      <c r="BO687" s="3"/>
      <c r="BP687" s="3"/>
      <c r="BQ687" s="3"/>
      <c r="BR687" s="4"/>
      <c r="BS687" s="79"/>
      <c r="BT687" s="3"/>
    </row>
    <row r="688" spans="1:72" ht="12.75" x14ac:dyDescent="0.2">
      <c r="A688" s="16"/>
      <c r="B688" s="73"/>
      <c r="C688" s="16"/>
      <c r="D688" s="16"/>
      <c r="J688" s="16"/>
      <c r="L688" s="3"/>
      <c r="M688" s="3"/>
      <c r="O688" s="74"/>
      <c r="T688" s="3"/>
      <c r="AX688" s="16"/>
      <c r="BC688" s="76"/>
      <c r="BH688" s="74"/>
      <c r="BM688" s="3"/>
      <c r="BN688" s="3"/>
      <c r="BO688" s="3"/>
      <c r="BP688" s="3"/>
      <c r="BQ688" s="3"/>
      <c r="BR688" s="4"/>
      <c r="BS688" s="79"/>
      <c r="BT688" s="3"/>
    </row>
    <row r="689" spans="1:72" ht="12.75" x14ac:dyDescent="0.2">
      <c r="A689" s="16"/>
      <c r="B689" s="73"/>
      <c r="C689" s="16"/>
      <c r="D689" s="16"/>
      <c r="J689" s="16"/>
      <c r="L689" s="3"/>
      <c r="M689" s="3"/>
      <c r="O689" s="74"/>
      <c r="T689" s="3"/>
      <c r="AX689" s="16"/>
      <c r="BC689" s="76"/>
      <c r="BH689" s="74"/>
      <c r="BM689" s="3"/>
      <c r="BN689" s="3"/>
      <c r="BO689" s="3"/>
      <c r="BP689" s="3"/>
      <c r="BQ689" s="3"/>
      <c r="BR689" s="4"/>
      <c r="BS689" s="79"/>
      <c r="BT689" s="3"/>
    </row>
    <row r="690" spans="1:72" ht="12.75" x14ac:dyDescent="0.2">
      <c r="A690" s="16"/>
      <c r="B690" s="73"/>
      <c r="C690" s="16"/>
      <c r="D690" s="16"/>
      <c r="J690" s="16"/>
      <c r="L690" s="3"/>
      <c r="M690" s="3"/>
      <c r="O690" s="74"/>
      <c r="T690" s="3"/>
      <c r="AX690" s="16"/>
      <c r="BC690" s="76"/>
      <c r="BH690" s="74"/>
      <c r="BM690" s="3"/>
      <c r="BN690" s="3"/>
      <c r="BO690" s="3"/>
      <c r="BP690" s="3"/>
      <c r="BQ690" s="3"/>
      <c r="BR690" s="4"/>
      <c r="BS690" s="79"/>
      <c r="BT690" s="3"/>
    </row>
    <row r="691" spans="1:72" ht="12.75" x14ac:dyDescent="0.2">
      <c r="A691" s="16"/>
      <c r="B691" s="73"/>
      <c r="C691" s="16"/>
      <c r="D691" s="16"/>
      <c r="J691" s="16"/>
      <c r="L691" s="3"/>
      <c r="M691" s="3"/>
      <c r="O691" s="74"/>
      <c r="T691" s="3"/>
      <c r="AX691" s="16"/>
      <c r="BC691" s="76"/>
      <c r="BH691" s="74"/>
      <c r="BM691" s="3"/>
      <c r="BN691" s="3"/>
      <c r="BO691" s="3"/>
      <c r="BP691" s="3"/>
      <c r="BQ691" s="3"/>
      <c r="BR691" s="4"/>
      <c r="BS691" s="79"/>
      <c r="BT691" s="3"/>
    </row>
    <row r="692" spans="1:72" ht="12.75" x14ac:dyDescent="0.2">
      <c r="A692" s="16"/>
      <c r="B692" s="73"/>
      <c r="C692" s="16"/>
      <c r="D692" s="16"/>
      <c r="J692" s="16"/>
      <c r="L692" s="3"/>
      <c r="M692" s="3"/>
      <c r="O692" s="74"/>
      <c r="T692" s="3"/>
      <c r="AX692" s="16"/>
      <c r="BC692" s="76"/>
      <c r="BH692" s="74"/>
      <c r="BM692" s="3"/>
      <c r="BN692" s="3"/>
      <c r="BO692" s="3"/>
      <c r="BP692" s="3"/>
      <c r="BQ692" s="3"/>
      <c r="BR692" s="4"/>
      <c r="BS692" s="79"/>
      <c r="BT692" s="3"/>
    </row>
    <row r="693" spans="1:72" ht="12.75" x14ac:dyDescent="0.2">
      <c r="A693" s="16"/>
      <c r="B693" s="73"/>
      <c r="C693" s="16"/>
      <c r="D693" s="16"/>
      <c r="J693" s="16"/>
      <c r="L693" s="3"/>
      <c r="M693" s="3"/>
      <c r="O693" s="74"/>
      <c r="T693" s="3"/>
      <c r="AX693" s="16"/>
      <c r="BC693" s="76"/>
      <c r="BH693" s="74"/>
      <c r="BM693" s="3"/>
      <c r="BN693" s="3"/>
      <c r="BO693" s="3"/>
      <c r="BP693" s="3"/>
      <c r="BQ693" s="3"/>
      <c r="BR693" s="4"/>
      <c r="BS693" s="79"/>
      <c r="BT693" s="3"/>
    </row>
    <row r="694" spans="1:72" ht="12.75" x14ac:dyDescent="0.2">
      <c r="A694" s="16"/>
      <c r="B694" s="73"/>
      <c r="C694" s="16"/>
      <c r="D694" s="16"/>
      <c r="J694" s="16"/>
      <c r="L694" s="3"/>
      <c r="M694" s="3"/>
      <c r="O694" s="74"/>
      <c r="T694" s="3"/>
      <c r="AX694" s="16"/>
      <c r="BC694" s="76"/>
      <c r="BH694" s="74"/>
      <c r="BM694" s="3"/>
      <c r="BN694" s="3"/>
      <c r="BO694" s="3"/>
      <c r="BP694" s="3"/>
      <c r="BQ694" s="3"/>
      <c r="BR694" s="4"/>
      <c r="BS694" s="79"/>
      <c r="BT694" s="3"/>
    </row>
    <row r="695" spans="1:72" ht="12.75" x14ac:dyDescent="0.2">
      <c r="A695" s="16"/>
      <c r="B695" s="73"/>
      <c r="C695" s="16"/>
      <c r="D695" s="16"/>
      <c r="J695" s="16"/>
      <c r="L695" s="3"/>
      <c r="M695" s="3"/>
      <c r="O695" s="74"/>
      <c r="T695" s="3"/>
      <c r="AX695" s="16"/>
      <c r="BC695" s="76"/>
      <c r="BH695" s="74"/>
      <c r="BM695" s="3"/>
      <c r="BN695" s="3"/>
      <c r="BO695" s="3"/>
      <c r="BP695" s="3"/>
      <c r="BQ695" s="3"/>
      <c r="BR695" s="4"/>
      <c r="BS695" s="79"/>
      <c r="BT695" s="3"/>
    </row>
    <row r="696" spans="1:72" ht="12.75" x14ac:dyDescent="0.2">
      <c r="A696" s="16"/>
      <c r="B696" s="73"/>
      <c r="C696" s="16"/>
      <c r="D696" s="16"/>
      <c r="J696" s="16"/>
      <c r="L696" s="3"/>
      <c r="M696" s="3"/>
      <c r="O696" s="74"/>
      <c r="T696" s="3"/>
      <c r="AX696" s="16"/>
      <c r="BC696" s="76"/>
      <c r="BH696" s="74"/>
      <c r="BM696" s="3"/>
      <c r="BN696" s="3"/>
      <c r="BO696" s="3"/>
      <c r="BP696" s="3"/>
      <c r="BQ696" s="3"/>
      <c r="BR696" s="4"/>
      <c r="BS696" s="79"/>
      <c r="BT696" s="3"/>
    </row>
    <row r="697" spans="1:72" ht="12.75" x14ac:dyDescent="0.2">
      <c r="A697" s="16"/>
      <c r="B697" s="73"/>
      <c r="C697" s="16"/>
      <c r="D697" s="16"/>
      <c r="J697" s="16"/>
      <c r="L697" s="3"/>
      <c r="M697" s="3"/>
      <c r="O697" s="74"/>
      <c r="T697" s="3"/>
      <c r="AX697" s="16"/>
      <c r="BC697" s="76"/>
      <c r="BH697" s="74"/>
      <c r="BM697" s="3"/>
      <c r="BN697" s="3"/>
      <c r="BO697" s="3"/>
      <c r="BP697" s="3"/>
      <c r="BQ697" s="3"/>
      <c r="BR697" s="4"/>
      <c r="BS697" s="79"/>
      <c r="BT697" s="3"/>
    </row>
    <row r="698" spans="1:72" ht="12.75" x14ac:dyDescent="0.2">
      <c r="A698" s="16"/>
      <c r="B698" s="73"/>
      <c r="C698" s="16"/>
      <c r="D698" s="16"/>
      <c r="J698" s="16"/>
      <c r="L698" s="3"/>
      <c r="M698" s="3"/>
      <c r="O698" s="74"/>
      <c r="T698" s="3"/>
      <c r="AX698" s="16"/>
      <c r="BC698" s="76"/>
      <c r="BH698" s="74"/>
      <c r="BM698" s="3"/>
      <c r="BN698" s="3"/>
      <c r="BO698" s="3"/>
      <c r="BP698" s="3"/>
      <c r="BQ698" s="3"/>
      <c r="BR698" s="4"/>
      <c r="BS698" s="79"/>
      <c r="BT698" s="3"/>
    </row>
    <row r="699" spans="1:72" ht="12.75" x14ac:dyDescent="0.2">
      <c r="A699" s="16"/>
      <c r="B699" s="73"/>
      <c r="C699" s="16"/>
      <c r="D699" s="16"/>
      <c r="J699" s="16"/>
      <c r="L699" s="3"/>
      <c r="M699" s="3"/>
      <c r="O699" s="74"/>
      <c r="T699" s="3"/>
      <c r="AX699" s="16"/>
      <c r="BC699" s="76"/>
      <c r="BH699" s="74"/>
      <c r="BM699" s="3"/>
      <c r="BN699" s="3"/>
      <c r="BO699" s="3"/>
      <c r="BP699" s="3"/>
      <c r="BQ699" s="3"/>
      <c r="BR699" s="4"/>
      <c r="BS699" s="79"/>
      <c r="BT699" s="3"/>
    </row>
    <row r="700" spans="1:72" ht="12.75" x14ac:dyDescent="0.2">
      <c r="A700" s="16"/>
      <c r="B700" s="73"/>
      <c r="C700" s="16"/>
      <c r="D700" s="16"/>
      <c r="J700" s="16"/>
      <c r="L700" s="3"/>
      <c r="M700" s="3"/>
      <c r="O700" s="74"/>
      <c r="T700" s="3"/>
      <c r="AX700" s="16"/>
      <c r="BC700" s="76"/>
      <c r="BH700" s="74"/>
      <c r="BM700" s="3"/>
      <c r="BN700" s="3"/>
      <c r="BO700" s="3"/>
      <c r="BP700" s="3"/>
      <c r="BQ700" s="3"/>
      <c r="BR700" s="4"/>
      <c r="BS700" s="79"/>
      <c r="BT700" s="3"/>
    </row>
    <row r="701" spans="1:72" ht="12.75" x14ac:dyDescent="0.2">
      <c r="A701" s="16"/>
      <c r="B701" s="73"/>
      <c r="C701" s="16"/>
      <c r="D701" s="16"/>
      <c r="J701" s="16"/>
      <c r="L701" s="3"/>
      <c r="M701" s="3"/>
      <c r="O701" s="74"/>
      <c r="T701" s="3"/>
      <c r="AX701" s="16"/>
      <c r="BC701" s="76"/>
      <c r="BH701" s="74"/>
      <c r="BM701" s="3"/>
      <c r="BN701" s="3"/>
      <c r="BO701" s="3"/>
      <c r="BP701" s="3"/>
      <c r="BQ701" s="3"/>
      <c r="BR701" s="4"/>
      <c r="BS701" s="79"/>
      <c r="BT701" s="3"/>
    </row>
    <row r="702" spans="1:72" ht="12.75" x14ac:dyDescent="0.2">
      <c r="A702" s="16"/>
      <c r="B702" s="73"/>
      <c r="C702" s="16"/>
      <c r="D702" s="16"/>
      <c r="J702" s="16"/>
      <c r="L702" s="3"/>
      <c r="M702" s="3"/>
      <c r="O702" s="74"/>
      <c r="T702" s="3"/>
      <c r="AX702" s="16"/>
      <c r="BC702" s="76"/>
      <c r="BH702" s="74"/>
      <c r="BM702" s="3"/>
      <c r="BN702" s="3"/>
      <c r="BO702" s="3"/>
      <c r="BP702" s="3"/>
      <c r="BQ702" s="3"/>
      <c r="BR702" s="4"/>
      <c r="BS702" s="79"/>
      <c r="BT702" s="3"/>
    </row>
    <row r="703" spans="1:72" ht="12.75" x14ac:dyDescent="0.2">
      <c r="A703" s="16"/>
      <c r="B703" s="73"/>
      <c r="C703" s="16"/>
      <c r="D703" s="16"/>
      <c r="J703" s="16"/>
      <c r="L703" s="3"/>
      <c r="M703" s="3"/>
      <c r="O703" s="74"/>
      <c r="T703" s="3"/>
      <c r="AX703" s="16"/>
      <c r="BC703" s="76"/>
      <c r="BH703" s="74"/>
      <c r="BM703" s="3"/>
      <c r="BN703" s="3"/>
      <c r="BO703" s="3"/>
      <c r="BP703" s="3"/>
      <c r="BQ703" s="3"/>
      <c r="BR703" s="4"/>
      <c r="BS703" s="79"/>
      <c r="BT703" s="3"/>
    </row>
    <row r="704" spans="1:72" ht="12.75" x14ac:dyDescent="0.2">
      <c r="A704" s="16"/>
      <c r="B704" s="73"/>
      <c r="C704" s="16"/>
      <c r="D704" s="16"/>
      <c r="J704" s="16"/>
      <c r="L704" s="3"/>
      <c r="M704" s="3"/>
      <c r="O704" s="74"/>
      <c r="T704" s="3"/>
      <c r="AX704" s="16"/>
      <c r="BC704" s="76"/>
      <c r="BH704" s="74"/>
      <c r="BM704" s="3"/>
      <c r="BN704" s="3"/>
      <c r="BO704" s="3"/>
      <c r="BP704" s="3"/>
      <c r="BQ704" s="3"/>
      <c r="BR704" s="4"/>
      <c r="BS704" s="79"/>
      <c r="BT704" s="3"/>
    </row>
    <row r="705" spans="1:72" ht="12.75" x14ac:dyDescent="0.2">
      <c r="A705" s="16"/>
      <c r="B705" s="73"/>
      <c r="C705" s="16"/>
      <c r="D705" s="16"/>
      <c r="J705" s="16"/>
      <c r="L705" s="3"/>
      <c r="M705" s="3"/>
      <c r="O705" s="74"/>
      <c r="T705" s="3"/>
      <c r="AX705" s="16"/>
      <c r="BC705" s="76"/>
      <c r="BH705" s="74"/>
      <c r="BM705" s="3"/>
      <c r="BN705" s="3"/>
      <c r="BO705" s="3"/>
      <c r="BP705" s="3"/>
      <c r="BQ705" s="3"/>
      <c r="BR705" s="4"/>
      <c r="BS705" s="79"/>
      <c r="BT705" s="3"/>
    </row>
    <row r="706" spans="1:72" ht="12.75" x14ac:dyDescent="0.2">
      <c r="A706" s="16"/>
      <c r="B706" s="73"/>
      <c r="C706" s="16"/>
      <c r="D706" s="16"/>
      <c r="J706" s="16"/>
      <c r="L706" s="3"/>
      <c r="M706" s="3"/>
      <c r="O706" s="74"/>
      <c r="T706" s="3"/>
      <c r="AX706" s="16"/>
      <c r="BC706" s="76"/>
      <c r="BH706" s="74"/>
      <c r="BM706" s="3"/>
      <c r="BN706" s="3"/>
      <c r="BO706" s="3"/>
      <c r="BP706" s="3"/>
      <c r="BQ706" s="3"/>
      <c r="BR706" s="4"/>
      <c r="BS706" s="79"/>
      <c r="BT706" s="3"/>
    </row>
    <row r="707" spans="1:72" ht="12.75" x14ac:dyDescent="0.2">
      <c r="A707" s="16"/>
      <c r="B707" s="73"/>
      <c r="C707" s="16"/>
      <c r="D707" s="16"/>
      <c r="J707" s="16"/>
      <c r="L707" s="3"/>
      <c r="M707" s="3"/>
      <c r="O707" s="74"/>
      <c r="T707" s="3"/>
      <c r="AX707" s="16"/>
      <c r="BC707" s="76"/>
      <c r="BH707" s="74"/>
      <c r="BM707" s="3"/>
      <c r="BN707" s="3"/>
      <c r="BO707" s="3"/>
      <c r="BP707" s="3"/>
      <c r="BQ707" s="3"/>
      <c r="BR707" s="4"/>
      <c r="BS707" s="79"/>
      <c r="BT707" s="3"/>
    </row>
    <row r="708" spans="1:72" ht="12.75" x14ac:dyDescent="0.2">
      <c r="A708" s="16"/>
      <c r="B708" s="73"/>
      <c r="C708" s="16"/>
      <c r="D708" s="16"/>
      <c r="J708" s="16"/>
      <c r="L708" s="3"/>
      <c r="M708" s="3"/>
      <c r="O708" s="74"/>
      <c r="T708" s="3"/>
      <c r="AX708" s="16"/>
      <c r="BC708" s="76"/>
      <c r="BH708" s="74"/>
      <c r="BM708" s="3"/>
      <c r="BN708" s="3"/>
      <c r="BO708" s="3"/>
      <c r="BP708" s="3"/>
      <c r="BQ708" s="3"/>
      <c r="BR708" s="4"/>
      <c r="BS708" s="79"/>
      <c r="BT708" s="3"/>
    </row>
    <row r="709" spans="1:72" ht="12.75" x14ac:dyDescent="0.2">
      <c r="A709" s="16"/>
      <c r="B709" s="73"/>
      <c r="C709" s="16"/>
      <c r="D709" s="16"/>
      <c r="J709" s="16"/>
      <c r="L709" s="3"/>
      <c r="M709" s="3"/>
      <c r="O709" s="74"/>
      <c r="T709" s="3"/>
      <c r="AX709" s="16"/>
      <c r="BC709" s="76"/>
      <c r="BH709" s="74"/>
      <c r="BM709" s="3"/>
      <c r="BN709" s="3"/>
      <c r="BO709" s="3"/>
      <c r="BP709" s="3"/>
      <c r="BQ709" s="3"/>
      <c r="BR709" s="4"/>
      <c r="BS709" s="79"/>
      <c r="BT709" s="3"/>
    </row>
    <row r="710" spans="1:72" ht="12.75" x14ac:dyDescent="0.2">
      <c r="A710" s="16"/>
      <c r="B710" s="73"/>
      <c r="C710" s="16"/>
      <c r="D710" s="16"/>
      <c r="J710" s="16"/>
      <c r="L710" s="3"/>
      <c r="M710" s="3"/>
      <c r="O710" s="74"/>
      <c r="T710" s="3"/>
      <c r="AX710" s="16"/>
      <c r="BC710" s="76"/>
      <c r="BH710" s="74"/>
      <c r="BM710" s="3"/>
      <c r="BN710" s="3"/>
      <c r="BO710" s="3"/>
      <c r="BP710" s="3"/>
      <c r="BQ710" s="3"/>
      <c r="BR710" s="4"/>
      <c r="BS710" s="79"/>
      <c r="BT710" s="3"/>
    </row>
    <row r="711" spans="1:72" ht="12.75" x14ac:dyDescent="0.2">
      <c r="A711" s="16"/>
      <c r="B711" s="73"/>
      <c r="C711" s="16"/>
      <c r="D711" s="16"/>
      <c r="J711" s="16"/>
      <c r="L711" s="3"/>
      <c r="M711" s="3"/>
      <c r="O711" s="74"/>
      <c r="T711" s="3"/>
      <c r="AX711" s="16"/>
      <c r="BC711" s="76"/>
      <c r="BH711" s="74"/>
      <c r="BM711" s="3"/>
      <c r="BN711" s="3"/>
      <c r="BO711" s="3"/>
      <c r="BP711" s="3"/>
      <c r="BQ711" s="3"/>
      <c r="BR711" s="4"/>
      <c r="BS711" s="79"/>
      <c r="BT711" s="3"/>
    </row>
    <row r="712" spans="1:72" ht="12.75" x14ac:dyDescent="0.2">
      <c r="A712" s="16"/>
      <c r="B712" s="73"/>
      <c r="C712" s="16"/>
      <c r="D712" s="16"/>
      <c r="J712" s="16"/>
      <c r="L712" s="3"/>
      <c r="M712" s="3"/>
      <c r="O712" s="74"/>
      <c r="T712" s="3"/>
      <c r="AX712" s="16"/>
      <c r="BC712" s="76"/>
      <c r="BH712" s="74"/>
      <c r="BM712" s="3"/>
      <c r="BN712" s="3"/>
      <c r="BO712" s="3"/>
      <c r="BP712" s="3"/>
      <c r="BQ712" s="3"/>
      <c r="BR712" s="4"/>
      <c r="BS712" s="79"/>
      <c r="BT712" s="3"/>
    </row>
    <row r="713" spans="1:72" ht="12.75" x14ac:dyDescent="0.2">
      <c r="A713" s="16"/>
      <c r="B713" s="73"/>
      <c r="C713" s="16"/>
      <c r="D713" s="16"/>
      <c r="J713" s="16"/>
      <c r="L713" s="3"/>
      <c r="M713" s="3"/>
      <c r="O713" s="74"/>
      <c r="T713" s="3"/>
      <c r="AX713" s="16"/>
      <c r="BC713" s="76"/>
      <c r="BH713" s="74"/>
      <c r="BM713" s="3"/>
      <c r="BN713" s="3"/>
      <c r="BO713" s="3"/>
      <c r="BP713" s="3"/>
      <c r="BQ713" s="3"/>
      <c r="BR713" s="4"/>
      <c r="BS713" s="79"/>
      <c r="BT713" s="3"/>
    </row>
    <row r="714" spans="1:72" ht="12.75" x14ac:dyDescent="0.2">
      <c r="A714" s="16"/>
      <c r="B714" s="73"/>
      <c r="C714" s="16"/>
      <c r="D714" s="16"/>
      <c r="J714" s="16"/>
      <c r="L714" s="3"/>
      <c r="M714" s="3"/>
      <c r="O714" s="74"/>
      <c r="T714" s="3"/>
      <c r="AX714" s="16"/>
      <c r="BC714" s="76"/>
      <c r="BH714" s="74"/>
      <c r="BM714" s="3"/>
      <c r="BN714" s="3"/>
      <c r="BO714" s="3"/>
      <c r="BP714" s="3"/>
      <c r="BQ714" s="3"/>
      <c r="BR714" s="4"/>
      <c r="BS714" s="79"/>
      <c r="BT714" s="3"/>
    </row>
    <row r="715" spans="1:72" ht="12.75" x14ac:dyDescent="0.2">
      <c r="A715" s="16"/>
      <c r="B715" s="73"/>
      <c r="C715" s="16"/>
      <c r="D715" s="16"/>
      <c r="J715" s="16"/>
      <c r="L715" s="3"/>
      <c r="M715" s="3"/>
      <c r="O715" s="74"/>
      <c r="T715" s="3"/>
      <c r="AX715" s="16"/>
      <c r="BC715" s="76"/>
      <c r="BH715" s="74"/>
      <c r="BM715" s="3"/>
      <c r="BN715" s="3"/>
      <c r="BO715" s="3"/>
      <c r="BP715" s="3"/>
      <c r="BQ715" s="3"/>
      <c r="BR715" s="4"/>
      <c r="BS715" s="79"/>
      <c r="BT715" s="3"/>
    </row>
    <row r="716" spans="1:72" ht="12.75" x14ac:dyDescent="0.2">
      <c r="A716" s="16"/>
      <c r="B716" s="73"/>
      <c r="C716" s="16"/>
      <c r="D716" s="16"/>
      <c r="J716" s="16"/>
      <c r="L716" s="3"/>
      <c r="M716" s="3"/>
      <c r="O716" s="74"/>
      <c r="T716" s="3"/>
      <c r="AX716" s="16"/>
      <c r="BC716" s="76"/>
      <c r="BH716" s="74"/>
      <c r="BM716" s="3"/>
      <c r="BN716" s="3"/>
      <c r="BO716" s="3"/>
      <c r="BP716" s="3"/>
      <c r="BQ716" s="3"/>
      <c r="BR716" s="4"/>
      <c r="BS716" s="79"/>
      <c r="BT716" s="3"/>
    </row>
    <row r="717" spans="1:72" ht="12.75" x14ac:dyDescent="0.2">
      <c r="A717" s="16"/>
      <c r="B717" s="73"/>
      <c r="C717" s="16"/>
      <c r="D717" s="16"/>
      <c r="J717" s="16"/>
      <c r="L717" s="3"/>
      <c r="M717" s="3"/>
      <c r="O717" s="74"/>
      <c r="T717" s="3"/>
      <c r="AX717" s="16"/>
      <c r="BC717" s="76"/>
      <c r="BH717" s="74"/>
      <c r="BM717" s="3"/>
      <c r="BN717" s="3"/>
      <c r="BO717" s="3"/>
      <c r="BP717" s="3"/>
      <c r="BQ717" s="3"/>
      <c r="BR717" s="4"/>
      <c r="BS717" s="79"/>
      <c r="BT717" s="3"/>
    </row>
    <row r="718" spans="1:72" ht="12.75" x14ac:dyDescent="0.2">
      <c r="A718" s="16"/>
      <c r="B718" s="73"/>
      <c r="C718" s="16"/>
      <c r="D718" s="16"/>
      <c r="J718" s="16"/>
      <c r="L718" s="3"/>
      <c r="M718" s="3"/>
      <c r="O718" s="74"/>
      <c r="T718" s="3"/>
      <c r="AX718" s="16"/>
      <c r="BC718" s="76"/>
      <c r="BH718" s="74"/>
      <c r="BM718" s="3"/>
      <c r="BN718" s="3"/>
      <c r="BO718" s="3"/>
      <c r="BP718" s="3"/>
      <c r="BQ718" s="3"/>
      <c r="BR718" s="4"/>
      <c r="BS718" s="79"/>
      <c r="BT718" s="3"/>
    </row>
    <row r="719" spans="1:72" ht="12.75" x14ac:dyDescent="0.2">
      <c r="A719" s="16"/>
      <c r="B719" s="73"/>
      <c r="C719" s="16"/>
      <c r="D719" s="16"/>
      <c r="J719" s="16"/>
      <c r="L719" s="3"/>
      <c r="M719" s="3"/>
      <c r="O719" s="74"/>
      <c r="T719" s="3"/>
      <c r="AX719" s="16"/>
      <c r="BC719" s="76"/>
      <c r="BH719" s="74"/>
      <c r="BM719" s="3"/>
      <c r="BN719" s="3"/>
      <c r="BO719" s="3"/>
      <c r="BP719" s="3"/>
      <c r="BQ719" s="3"/>
      <c r="BR719" s="4"/>
      <c r="BS719" s="79"/>
      <c r="BT719" s="3"/>
    </row>
    <row r="720" spans="1:72" ht="12.75" x14ac:dyDescent="0.2">
      <c r="A720" s="16"/>
      <c r="B720" s="73"/>
      <c r="C720" s="16"/>
      <c r="D720" s="16"/>
      <c r="J720" s="16"/>
      <c r="L720" s="3"/>
      <c r="M720" s="3"/>
      <c r="O720" s="74"/>
      <c r="T720" s="3"/>
      <c r="AX720" s="16"/>
      <c r="BC720" s="76"/>
      <c r="BH720" s="74"/>
      <c r="BM720" s="3"/>
      <c r="BN720" s="3"/>
      <c r="BO720" s="3"/>
      <c r="BP720" s="3"/>
      <c r="BQ720" s="3"/>
      <c r="BR720" s="4"/>
      <c r="BS720" s="79"/>
      <c r="BT720" s="3"/>
    </row>
    <row r="721" spans="1:72" ht="12.75" x14ac:dyDescent="0.2">
      <c r="A721" s="16"/>
      <c r="B721" s="73"/>
      <c r="C721" s="16"/>
      <c r="D721" s="16"/>
      <c r="J721" s="16"/>
      <c r="L721" s="3"/>
      <c r="M721" s="3"/>
      <c r="O721" s="74"/>
      <c r="T721" s="3"/>
      <c r="AX721" s="16"/>
      <c r="BC721" s="76"/>
      <c r="BH721" s="74"/>
      <c r="BM721" s="3"/>
      <c r="BN721" s="3"/>
      <c r="BO721" s="3"/>
      <c r="BP721" s="3"/>
      <c r="BQ721" s="3"/>
      <c r="BR721" s="4"/>
      <c r="BS721" s="79"/>
      <c r="BT721" s="3"/>
    </row>
    <row r="722" spans="1:72" ht="12.75" x14ac:dyDescent="0.2">
      <c r="A722" s="16"/>
      <c r="B722" s="73"/>
      <c r="C722" s="16"/>
      <c r="D722" s="16"/>
      <c r="J722" s="16"/>
      <c r="L722" s="3"/>
      <c r="M722" s="3"/>
      <c r="O722" s="74"/>
      <c r="T722" s="3"/>
      <c r="AX722" s="16"/>
      <c r="BC722" s="76"/>
      <c r="BH722" s="74"/>
      <c r="BM722" s="3"/>
      <c r="BN722" s="3"/>
      <c r="BO722" s="3"/>
      <c r="BP722" s="3"/>
      <c r="BQ722" s="3"/>
      <c r="BR722" s="4"/>
      <c r="BS722" s="79"/>
      <c r="BT722" s="3"/>
    </row>
    <row r="723" spans="1:72" ht="12.75" x14ac:dyDescent="0.2">
      <c r="A723" s="16"/>
      <c r="B723" s="73"/>
      <c r="C723" s="16"/>
      <c r="D723" s="16"/>
      <c r="J723" s="16"/>
      <c r="L723" s="3"/>
      <c r="M723" s="3"/>
      <c r="O723" s="74"/>
      <c r="T723" s="3"/>
      <c r="AX723" s="16"/>
      <c r="BC723" s="76"/>
      <c r="BH723" s="74"/>
      <c r="BM723" s="3"/>
      <c r="BN723" s="3"/>
      <c r="BO723" s="3"/>
      <c r="BP723" s="3"/>
      <c r="BQ723" s="3"/>
      <c r="BR723" s="4"/>
      <c r="BS723" s="79"/>
      <c r="BT723" s="3"/>
    </row>
    <row r="724" spans="1:72" ht="12.75" x14ac:dyDescent="0.2">
      <c r="A724" s="16"/>
      <c r="B724" s="73"/>
      <c r="C724" s="16"/>
      <c r="D724" s="16"/>
      <c r="J724" s="16"/>
      <c r="L724" s="3"/>
      <c r="M724" s="3"/>
      <c r="O724" s="74"/>
      <c r="T724" s="3"/>
      <c r="AX724" s="16"/>
      <c r="BC724" s="76"/>
      <c r="BH724" s="74"/>
      <c r="BM724" s="3"/>
      <c r="BN724" s="3"/>
      <c r="BO724" s="3"/>
      <c r="BP724" s="3"/>
      <c r="BQ724" s="3"/>
      <c r="BR724" s="4"/>
      <c r="BS724" s="79"/>
      <c r="BT724" s="3"/>
    </row>
    <row r="725" spans="1:72" ht="12.75" x14ac:dyDescent="0.2">
      <c r="A725" s="16"/>
      <c r="B725" s="73"/>
      <c r="C725" s="16"/>
      <c r="D725" s="16"/>
      <c r="J725" s="16"/>
      <c r="L725" s="3"/>
      <c r="M725" s="3"/>
      <c r="O725" s="74"/>
      <c r="T725" s="3"/>
      <c r="AX725" s="16"/>
      <c r="BC725" s="76"/>
      <c r="BH725" s="74"/>
      <c r="BM725" s="3"/>
      <c r="BN725" s="3"/>
      <c r="BO725" s="3"/>
      <c r="BP725" s="3"/>
      <c r="BQ725" s="3"/>
      <c r="BR725" s="4"/>
      <c r="BS725" s="79"/>
      <c r="BT725" s="3"/>
    </row>
    <row r="726" spans="1:72" ht="12.75" x14ac:dyDescent="0.2">
      <c r="A726" s="16"/>
      <c r="B726" s="73"/>
      <c r="C726" s="16"/>
      <c r="D726" s="16"/>
      <c r="J726" s="16"/>
      <c r="L726" s="3"/>
      <c r="M726" s="3"/>
      <c r="O726" s="74"/>
      <c r="T726" s="3"/>
      <c r="AX726" s="16"/>
      <c r="BC726" s="76"/>
      <c r="BH726" s="74"/>
      <c r="BM726" s="3"/>
      <c r="BN726" s="3"/>
      <c r="BO726" s="3"/>
      <c r="BP726" s="3"/>
      <c r="BQ726" s="3"/>
      <c r="BR726" s="4"/>
      <c r="BS726" s="79"/>
      <c r="BT726" s="3"/>
    </row>
    <row r="727" spans="1:72" ht="12.75" x14ac:dyDescent="0.2">
      <c r="A727" s="16"/>
      <c r="B727" s="73"/>
      <c r="C727" s="16"/>
      <c r="D727" s="16"/>
      <c r="J727" s="16"/>
      <c r="L727" s="3"/>
      <c r="M727" s="3"/>
      <c r="O727" s="74"/>
      <c r="T727" s="3"/>
      <c r="AX727" s="16"/>
      <c r="BC727" s="76"/>
      <c r="BH727" s="74"/>
      <c r="BM727" s="3"/>
      <c r="BN727" s="3"/>
      <c r="BO727" s="3"/>
      <c r="BP727" s="3"/>
      <c r="BQ727" s="3"/>
      <c r="BR727" s="4"/>
      <c r="BS727" s="79"/>
      <c r="BT727" s="3"/>
    </row>
    <row r="728" spans="1:72" ht="12.75" x14ac:dyDescent="0.2">
      <c r="A728" s="16"/>
      <c r="B728" s="73"/>
      <c r="C728" s="16"/>
      <c r="D728" s="16"/>
      <c r="J728" s="16"/>
      <c r="L728" s="3"/>
      <c r="M728" s="3"/>
      <c r="O728" s="74"/>
      <c r="T728" s="3"/>
      <c r="AX728" s="16"/>
      <c r="BC728" s="76"/>
      <c r="BH728" s="74"/>
      <c r="BM728" s="3"/>
      <c r="BN728" s="3"/>
      <c r="BO728" s="3"/>
      <c r="BP728" s="3"/>
      <c r="BQ728" s="3"/>
      <c r="BR728" s="4"/>
      <c r="BS728" s="79"/>
      <c r="BT728" s="3"/>
    </row>
    <row r="729" spans="1:72" ht="12.75" x14ac:dyDescent="0.2">
      <c r="A729" s="16"/>
      <c r="B729" s="73"/>
      <c r="C729" s="16"/>
      <c r="D729" s="16"/>
      <c r="J729" s="16"/>
      <c r="L729" s="3"/>
      <c r="M729" s="3"/>
      <c r="O729" s="74"/>
      <c r="T729" s="3"/>
      <c r="AX729" s="16"/>
      <c r="BC729" s="76"/>
      <c r="BH729" s="74"/>
      <c r="BM729" s="3"/>
      <c r="BN729" s="3"/>
      <c r="BO729" s="3"/>
      <c r="BP729" s="3"/>
      <c r="BQ729" s="3"/>
      <c r="BR729" s="4"/>
      <c r="BS729" s="79"/>
      <c r="BT729" s="3"/>
    </row>
    <row r="730" spans="1:72" ht="12.75" x14ac:dyDescent="0.2">
      <c r="A730" s="16"/>
      <c r="B730" s="73"/>
      <c r="C730" s="16"/>
      <c r="D730" s="16"/>
      <c r="J730" s="16"/>
      <c r="L730" s="3"/>
      <c r="M730" s="3"/>
      <c r="O730" s="74"/>
      <c r="T730" s="3"/>
      <c r="AX730" s="16"/>
      <c r="BC730" s="76"/>
      <c r="BH730" s="74"/>
      <c r="BM730" s="3"/>
      <c r="BN730" s="3"/>
      <c r="BO730" s="3"/>
      <c r="BP730" s="3"/>
      <c r="BQ730" s="3"/>
      <c r="BR730" s="4"/>
      <c r="BS730" s="79"/>
      <c r="BT730" s="3"/>
    </row>
    <row r="731" spans="1:72" ht="12.75" x14ac:dyDescent="0.2">
      <c r="A731" s="16"/>
      <c r="B731" s="73"/>
      <c r="C731" s="16"/>
      <c r="D731" s="16"/>
      <c r="J731" s="16"/>
      <c r="L731" s="3"/>
      <c r="M731" s="3"/>
      <c r="O731" s="74"/>
      <c r="T731" s="3"/>
      <c r="AX731" s="16"/>
      <c r="BC731" s="76"/>
      <c r="BH731" s="74"/>
      <c r="BM731" s="3"/>
      <c r="BN731" s="3"/>
      <c r="BO731" s="3"/>
      <c r="BP731" s="3"/>
      <c r="BQ731" s="3"/>
      <c r="BR731" s="4"/>
      <c r="BS731" s="79"/>
      <c r="BT731" s="3"/>
    </row>
    <row r="732" spans="1:72" ht="12.75" x14ac:dyDescent="0.2">
      <c r="A732" s="16"/>
      <c r="B732" s="73"/>
      <c r="C732" s="16"/>
      <c r="D732" s="16"/>
      <c r="J732" s="16"/>
      <c r="L732" s="3"/>
      <c r="M732" s="3"/>
      <c r="O732" s="74"/>
      <c r="T732" s="3"/>
      <c r="AX732" s="16"/>
      <c r="BC732" s="76"/>
      <c r="BH732" s="74"/>
      <c r="BM732" s="3"/>
      <c r="BN732" s="3"/>
      <c r="BO732" s="3"/>
      <c r="BP732" s="3"/>
      <c r="BQ732" s="3"/>
      <c r="BR732" s="4"/>
      <c r="BS732" s="79"/>
      <c r="BT732" s="3"/>
    </row>
    <row r="733" spans="1:72" ht="12.75" x14ac:dyDescent="0.2">
      <c r="A733" s="16"/>
      <c r="B733" s="73"/>
      <c r="C733" s="16"/>
      <c r="D733" s="16"/>
      <c r="J733" s="16"/>
      <c r="L733" s="3"/>
      <c r="M733" s="3"/>
      <c r="O733" s="74"/>
      <c r="T733" s="3"/>
      <c r="AX733" s="16"/>
      <c r="BC733" s="76"/>
      <c r="BH733" s="74"/>
      <c r="BM733" s="3"/>
      <c r="BN733" s="3"/>
      <c r="BO733" s="3"/>
      <c r="BP733" s="3"/>
      <c r="BQ733" s="3"/>
      <c r="BR733" s="4"/>
      <c r="BS733" s="79"/>
      <c r="BT733" s="3"/>
    </row>
    <row r="734" spans="1:72" ht="12.75" x14ac:dyDescent="0.2">
      <c r="A734" s="16"/>
      <c r="B734" s="73"/>
      <c r="C734" s="16"/>
      <c r="D734" s="16"/>
      <c r="J734" s="16"/>
      <c r="L734" s="3"/>
      <c r="M734" s="3"/>
      <c r="O734" s="74"/>
      <c r="T734" s="3"/>
      <c r="AX734" s="16"/>
      <c r="BC734" s="76"/>
      <c r="BH734" s="74"/>
      <c r="BM734" s="3"/>
      <c r="BN734" s="3"/>
      <c r="BO734" s="3"/>
      <c r="BP734" s="3"/>
      <c r="BQ734" s="3"/>
      <c r="BR734" s="4"/>
      <c r="BS734" s="79"/>
      <c r="BT734" s="3"/>
    </row>
    <row r="735" spans="1:72" ht="12.75" x14ac:dyDescent="0.2">
      <c r="A735" s="16"/>
      <c r="B735" s="73"/>
      <c r="C735" s="16"/>
      <c r="D735" s="16"/>
      <c r="J735" s="16"/>
      <c r="L735" s="3"/>
      <c r="M735" s="3"/>
      <c r="O735" s="74"/>
      <c r="T735" s="3"/>
      <c r="AX735" s="16"/>
      <c r="BC735" s="76"/>
      <c r="BH735" s="74"/>
      <c r="BM735" s="3"/>
      <c r="BN735" s="3"/>
      <c r="BO735" s="3"/>
      <c r="BP735" s="3"/>
      <c r="BQ735" s="3"/>
      <c r="BR735" s="4"/>
      <c r="BS735" s="79"/>
      <c r="BT735" s="3"/>
    </row>
    <row r="736" spans="1:72" ht="12.75" x14ac:dyDescent="0.2">
      <c r="A736" s="16"/>
      <c r="B736" s="73"/>
      <c r="C736" s="16"/>
      <c r="D736" s="16"/>
      <c r="J736" s="16"/>
      <c r="L736" s="3"/>
      <c r="M736" s="3"/>
      <c r="O736" s="74"/>
      <c r="T736" s="3"/>
      <c r="AX736" s="16"/>
      <c r="BC736" s="76"/>
      <c r="BH736" s="74"/>
      <c r="BM736" s="3"/>
      <c r="BN736" s="3"/>
      <c r="BO736" s="3"/>
      <c r="BP736" s="3"/>
      <c r="BQ736" s="3"/>
      <c r="BR736" s="4"/>
      <c r="BS736" s="79"/>
      <c r="BT736" s="3"/>
    </row>
    <row r="737" spans="1:72" ht="12.75" x14ac:dyDescent="0.2">
      <c r="A737" s="16"/>
      <c r="B737" s="73"/>
      <c r="C737" s="16"/>
      <c r="D737" s="16"/>
      <c r="J737" s="16"/>
      <c r="L737" s="3"/>
      <c r="M737" s="3"/>
      <c r="O737" s="74"/>
      <c r="T737" s="3"/>
      <c r="AX737" s="16"/>
      <c r="BC737" s="76"/>
      <c r="BH737" s="74"/>
      <c r="BM737" s="3"/>
      <c r="BN737" s="3"/>
      <c r="BO737" s="3"/>
      <c r="BP737" s="3"/>
      <c r="BQ737" s="3"/>
      <c r="BR737" s="4"/>
      <c r="BS737" s="79"/>
      <c r="BT737" s="3"/>
    </row>
    <row r="738" spans="1:72" ht="12.75" x14ac:dyDescent="0.2">
      <c r="A738" s="16"/>
      <c r="B738" s="73"/>
      <c r="C738" s="16"/>
      <c r="D738" s="16"/>
      <c r="J738" s="16"/>
      <c r="L738" s="3"/>
      <c r="M738" s="3"/>
      <c r="O738" s="74"/>
      <c r="T738" s="3"/>
      <c r="AX738" s="16"/>
      <c r="BC738" s="76"/>
      <c r="BH738" s="74"/>
      <c r="BM738" s="3"/>
      <c r="BN738" s="3"/>
      <c r="BO738" s="3"/>
      <c r="BP738" s="3"/>
      <c r="BQ738" s="3"/>
      <c r="BR738" s="4"/>
      <c r="BS738" s="79"/>
      <c r="BT738" s="3"/>
    </row>
    <row r="739" spans="1:72" ht="12.75" x14ac:dyDescent="0.2">
      <c r="A739" s="16"/>
      <c r="B739" s="73"/>
      <c r="C739" s="16"/>
      <c r="D739" s="16"/>
      <c r="J739" s="16"/>
      <c r="L739" s="3"/>
      <c r="M739" s="3"/>
      <c r="O739" s="74"/>
      <c r="T739" s="3"/>
      <c r="AX739" s="16"/>
      <c r="BC739" s="76"/>
      <c r="BH739" s="74"/>
      <c r="BM739" s="3"/>
      <c r="BN739" s="3"/>
      <c r="BO739" s="3"/>
      <c r="BP739" s="3"/>
      <c r="BQ739" s="3"/>
      <c r="BR739" s="4"/>
      <c r="BS739" s="79"/>
      <c r="BT739" s="3"/>
    </row>
    <row r="740" spans="1:72" ht="12.75" x14ac:dyDescent="0.2">
      <c r="A740" s="16"/>
      <c r="B740" s="73"/>
      <c r="C740" s="16"/>
      <c r="D740" s="16"/>
      <c r="J740" s="16"/>
      <c r="L740" s="3"/>
      <c r="M740" s="3"/>
      <c r="O740" s="74"/>
      <c r="T740" s="3"/>
      <c r="AX740" s="16"/>
      <c r="BC740" s="76"/>
      <c r="BH740" s="74"/>
      <c r="BM740" s="3"/>
      <c r="BN740" s="3"/>
      <c r="BO740" s="3"/>
      <c r="BP740" s="3"/>
      <c r="BQ740" s="3"/>
      <c r="BR740" s="4"/>
      <c r="BS740" s="79"/>
      <c r="BT740" s="3"/>
    </row>
    <row r="741" spans="1:72" ht="12.75" x14ac:dyDescent="0.2">
      <c r="A741" s="16"/>
      <c r="B741" s="73"/>
      <c r="C741" s="16"/>
      <c r="D741" s="16"/>
      <c r="J741" s="16"/>
      <c r="L741" s="3"/>
      <c r="M741" s="3"/>
      <c r="O741" s="74"/>
      <c r="T741" s="3"/>
      <c r="AX741" s="16"/>
      <c r="BC741" s="76"/>
      <c r="BH741" s="74"/>
      <c r="BM741" s="3"/>
      <c r="BN741" s="3"/>
      <c r="BO741" s="3"/>
      <c r="BP741" s="3"/>
      <c r="BQ741" s="3"/>
      <c r="BR741" s="4"/>
      <c r="BS741" s="79"/>
      <c r="BT741" s="3"/>
    </row>
    <row r="742" spans="1:72" ht="12.75" x14ac:dyDescent="0.2">
      <c r="A742" s="16"/>
      <c r="B742" s="73"/>
      <c r="C742" s="16"/>
      <c r="D742" s="16"/>
      <c r="J742" s="16"/>
      <c r="L742" s="3"/>
      <c r="M742" s="3"/>
      <c r="O742" s="74"/>
      <c r="T742" s="3"/>
      <c r="AX742" s="16"/>
      <c r="BC742" s="76"/>
      <c r="BH742" s="74"/>
      <c r="BM742" s="3"/>
      <c r="BN742" s="3"/>
      <c r="BO742" s="3"/>
      <c r="BP742" s="3"/>
      <c r="BQ742" s="3"/>
      <c r="BR742" s="4"/>
      <c r="BS742" s="79"/>
      <c r="BT742" s="3"/>
    </row>
    <row r="743" spans="1:72" ht="12.75" x14ac:dyDescent="0.2">
      <c r="A743" s="16"/>
      <c r="B743" s="73"/>
      <c r="C743" s="16"/>
      <c r="D743" s="16"/>
      <c r="J743" s="16"/>
      <c r="L743" s="3"/>
      <c r="M743" s="3"/>
      <c r="O743" s="74"/>
      <c r="T743" s="3"/>
      <c r="AX743" s="16"/>
      <c r="BC743" s="76"/>
      <c r="BH743" s="74"/>
      <c r="BM743" s="3"/>
      <c r="BN743" s="3"/>
      <c r="BO743" s="3"/>
      <c r="BP743" s="3"/>
      <c r="BQ743" s="3"/>
      <c r="BR743" s="4"/>
      <c r="BS743" s="79"/>
      <c r="BT743" s="3"/>
    </row>
    <row r="744" spans="1:72" ht="12.75" x14ac:dyDescent="0.2">
      <c r="A744" s="16"/>
      <c r="B744" s="73"/>
      <c r="C744" s="16"/>
      <c r="D744" s="16"/>
      <c r="J744" s="16"/>
      <c r="L744" s="3"/>
      <c r="M744" s="3"/>
      <c r="O744" s="74"/>
      <c r="T744" s="3"/>
      <c r="AX744" s="16"/>
      <c r="BC744" s="76"/>
      <c r="BH744" s="74"/>
      <c r="BM744" s="3"/>
      <c r="BN744" s="3"/>
      <c r="BO744" s="3"/>
      <c r="BP744" s="3"/>
      <c r="BQ744" s="3"/>
      <c r="BR744" s="4"/>
      <c r="BS744" s="79"/>
      <c r="BT744" s="3"/>
    </row>
    <row r="745" spans="1:72" ht="12.75" x14ac:dyDescent="0.2">
      <c r="A745" s="16"/>
      <c r="B745" s="73"/>
      <c r="C745" s="16"/>
      <c r="D745" s="16"/>
      <c r="J745" s="16"/>
      <c r="L745" s="3"/>
      <c r="M745" s="3"/>
      <c r="O745" s="74"/>
      <c r="T745" s="3"/>
      <c r="AX745" s="16"/>
      <c r="BC745" s="76"/>
      <c r="BH745" s="74"/>
      <c r="BM745" s="3"/>
      <c r="BN745" s="3"/>
      <c r="BO745" s="3"/>
      <c r="BP745" s="3"/>
      <c r="BQ745" s="3"/>
      <c r="BR745" s="4"/>
      <c r="BS745" s="79"/>
      <c r="BT745" s="3"/>
    </row>
    <row r="746" spans="1:72" ht="12.75" x14ac:dyDescent="0.2">
      <c r="A746" s="16"/>
      <c r="B746" s="73"/>
      <c r="C746" s="16"/>
      <c r="D746" s="16"/>
      <c r="J746" s="16"/>
      <c r="L746" s="3"/>
      <c r="M746" s="3"/>
      <c r="O746" s="74"/>
      <c r="T746" s="3"/>
      <c r="AX746" s="16"/>
      <c r="BC746" s="76"/>
      <c r="BH746" s="74"/>
      <c r="BM746" s="3"/>
      <c r="BN746" s="3"/>
      <c r="BO746" s="3"/>
      <c r="BP746" s="3"/>
      <c r="BQ746" s="3"/>
      <c r="BR746" s="4"/>
      <c r="BS746" s="79"/>
      <c r="BT746" s="3"/>
    </row>
    <row r="747" spans="1:72" ht="12.75" x14ac:dyDescent="0.2">
      <c r="A747" s="16"/>
      <c r="B747" s="73"/>
      <c r="C747" s="16"/>
      <c r="D747" s="16"/>
      <c r="J747" s="16"/>
      <c r="L747" s="3"/>
      <c r="M747" s="3"/>
      <c r="O747" s="74"/>
      <c r="T747" s="3"/>
      <c r="AX747" s="16"/>
      <c r="BC747" s="76"/>
      <c r="BH747" s="74"/>
      <c r="BM747" s="3"/>
      <c r="BN747" s="3"/>
      <c r="BO747" s="3"/>
      <c r="BP747" s="3"/>
      <c r="BQ747" s="3"/>
      <c r="BR747" s="4"/>
      <c r="BS747" s="79"/>
      <c r="BT747" s="3"/>
    </row>
    <row r="748" spans="1:72" ht="12.75" x14ac:dyDescent="0.2">
      <c r="A748" s="16"/>
      <c r="B748" s="73"/>
      <c r="C748" s="16"/>
      <c r="D748" s="16"/>
      <c r="J748" s="16"/>
      <c r="L748" s="3"/>
      <c r="M748" s="3"/>
      <c r="O748" s="74"/>
      <c r="T748" s="3"/>
      <c r="AX748" s="16"/>
      <c r="BC748" s="76"/>
      <c r="BH748" s="74"/>
      <c r="BM748" s="3"/>
      <c r="BN748" s="3"/>
      <c r="BO748" s="3"/>
      <c r="BP748" s="3"/>
      <c r="BQ748" s="3"/>
      <c r="BR748" s="4"/>
      <c r="BS748" s="79"/>
      <c r="BT748" s="3"/>
    </row>
    <row r="749" spans="1:72" ht="12.75" x14ac:dyDescent="0.2">
      <c r="A749" s="16"/>
      <c r="B749" s="73"/>
      <c r="C749" s="16"/>
      <c r="D749" s="16"/>
      <c r="J749" s="16"/>
      <c r="L749" s="3"/>
      <c r="M749" s="3"/>
      <c r="O749" s="74"/>
      <c r="T749" s="3"/>
      <c r="AX749" s="16"/>
      <c r="BC749" s="76"/>
      <c r="BH749" s="74"/>
      <c r="BM749" s="3"/>
      <c r="BN749" s="3"/>
      <c r="BO749" s="3"/>
      <c r="BP749" s="3"/>
      <c r="BQ749" s="3"/>
      <c r="BR749" s="4"/>
      <c r="BS749" s="79"/>
      <c r="BT749" s="3"/>
    </row>
    <row r="750" spans="1:72" ht="12.75" x14ac:dyDescent="0.2">
      <c r="A750" s="16"/>
      <c r="B750" s="73"/>
      <c r="C750" s="16"/>
      <c r="D750" s="16"/>
      <c r="J750" s="16"/>
      <c r="L750" s="3"/>
      <c r="M750" s="3"/>
      <c r="O750" s="74"/>
      <c r="T750" s="3"/>
      <c r="AX750" s="16"/>
      <c r="BC750" s="76"/>
      <c r="BH750" s="74"/>
      <c r="BM750" s="3"/>
      <c r="BN750" s="3"/>
      <c r="BO750" s="3"/>
      <c r="BP750" s="3"/>
      <c r="BQ750" s="3"/>
      <c r="BR750" s="4"/>
      <c r="BS750" s="79"/>
      <c r="BT750" s="3"/>
    </row>
    <row r="751" spans="1:72" ht="12.75" x14ac:dyDescent="0.2">
      <c r="A751" s="16"/>
      <c r="B751" s="73"/>
      <c r="C751" s="16"/>
      <c r="D751" s="16"/>
      <c r="J751" s="16"/>
      <c r="L751" s="3"/>
      <c r="M751" s="3"/>
      <c r="O751" s="74"/>
      <c r="T751" s="3"/>
      <c r="AX751" s="16"/>
      <c r="BC751" s="76"/>
      <c r="BH751" s="74"/>
      <c r="BM751" s="3"/>
      <c r="BN751" s="3"/>
      <c r="BO751" s="3"/>
      <c r="BP751" s="3"/>
      <c r="BQ751" s="3"/>
      <c r="BR751" s="4"/>
      <c r="BS751" s="79"/>
      <c r="BT751" s="3"/>
    </row>
    <row r="752" spans="1:72" ht="12.75" x14ac:dyDescent="0.2">
      <c r="A752" s="16"/>
      <c r="B752" s="73"/>
      <c r="C752" s="16"/>
      <c r="D752" s="16"/>
      <c r="J752" s="16"/>
      <c r="L752" s="3"/>
      <c r="M752" s="3"/>
      <c r="O752" s="74"/>
      <c r="T752" s="3"/>
      <c r="AX752" s="16"/>
      <c r="BC752" s="76"/>
      <c r="BH752" s="74"/>
      <c r="BM752" s="3"/>
      <c r="BN752" s="3"/>
      <c r="BO752" s="3"/>
      <c r="BP752" s="3"/>
      <c r="BQ752" s="3"/>
      <c r="BR752" s="4"/>
      <c r="BS752" s="79"/>
      <c r="BT752" s="3"/>
    </row>
    <row r="753" spans="1:72" ht="12.75" x14ac:dyDescent="0.2">
      <c r="A753" s="16"/>
      <c r="B753" s="73"/>
      <c r="C753" s="16"/>
      <c r="D753" s="16"/>
      <c r="J753" s="16"/>
      <c r="L753" s="3"/>
      <c r="M753" s="3"/>
      <c r="O753" s="74"/>
      <c r="T753" s="3"/>
      <c r="AX753" s="16"/>
      <c r="BC753" s="76"/>
      <c r="BH753" s="74"/>
      <c r="BM753" s="3"/>
      <c r="BN753" s="3"/>
      <c r="BO753" s="3"/>
      <c r="BP753" s="3"/>
      <c r="BQ753" s="3"/>
      <c r="BR753" s="4"/>
      <c r="BS753" s="79"/>
      <c r="BT753" s="3"/>
    </row>
    <row r="754" spans="1:72" ht="12.75" x14ac:dyDescent="0.2">
      <c r="A754" s="16"/>
      <c r="B754" s="73"/>
      <c r="C754" s="16"/>
      <c r="D754" s="16"/>
      <c r="J754" s="16"/>
      <c r="L754" s="3"/>
      <c r="M754" s="3"/>
      <c r="O754" s="74"/>
      <c r="T754" s="3"/>
      <c r="AX754" s="16"/>
      <c r="BC754" s="76"/>
      <c r="BH754" s="74"/>
      <c r="BM754" s="3"/>
      <c r="BN754" s="3"/>
      <c r="BO754" s="3"/>
      <c r="BP754" s="3"/>
      <c r="BQ754" s="3"/>
      <c r="BR754" s="4"/>
      <c r="BS754" s="79"/>
      <c r="BT754" s="3"/>
    </row>
    <row r="755" spans="1:72" ht="12.75" x14ac:dyDescent="0.2">
      <c r="A755" s="16"/>
      <c r="B755" s="73"/>
      <c r="C755" s="16"/>
      <c r="D755" s="16"/>
      <c r="J755" s="16"/>
      <c r="L755" s="3"/>
      <c r="M755" s="3"/>
      <c r="O755" s="74"/>
      <c r="T755" s="3"/>
      <c r="AX755" s="16"/>
      <c r="BC755" s="76"/>
      <c r="BH755" s="74"/>
      <c r="BM755" s="3"/>
      <c r="BN755" s="3"/>
      <c r="BO755" s="3"/>
      <c r="BP755" s="3"/>
      <c r="BQ755" s="3"/>
      <c r="BR755" s="4"/>
      <c r="BS755" s="79"/>
      <c r="BT755" s="3"/>
    </row>
    <row r="756" spans="1:72" ht="12.75" x14ac:dyDescent="0.2">
      <c r="A756" s="16"/>
      <c r="B756" s="73"/>
      <c r="C756" s="16"/>
      <c r="D756" s="16"/>
      <c r="J756" s="16"/>
      <c r="L756" s="3"/>
      <c r="M756" s="3"/>
      <c r="O756" s="74"/>
      <c r="T756" s="3"/>
      <c r="AX756" s="16"/>
      <c r="BC756" s="76"/>
      <c r="BH756" s="74"/>
      <c r="BM756" s="3"/>
      <c r="BN756" s="3"/>
      <c r="BO756" s="3"/>
      <c r="BP756" s="3"/>
      <c r="BQ756" s="3"/>
      <c r="BR756" s="4"/>
      <c r="BS756" s="79"/>
      <c r="BT756" s="3"/>
    </row>
    <row r="757" spans="1:72" ht="12.75" x14ac:dyDescent="0.2">
      <c r="A757" s="16"/>
      <c r="B757" s="73"/>
      <c r="C757" s="16"/>
      <c r="D757" s="16"/>
      <c r="J757" s="16"/>
      <c r="L757" s="3"/>
      <c r="M757" s="3"/>
      <c r="O757" s="74"/>
      <c r="T757" s="3"/>
      <c r="AX757" s="16"/>
      <c r="BC757" s="76"/>
      <c r="BH757" s="74"/>
      <c r="BM757" s="3"/>
      <c r="BN757" s="3"/>
      <c r="BO757" s="3"/>
      <c r="BP757" s="3"/>
      <c r="BQ757" s="3"/>
      <c r="BR757" s="4"/>
      <c r="BS757" s="79"/>
      <c r="BT757" s="3"/>
    </row>
    <row r="758" spans="1:72" ht="12.75" x14ac:dyDescent="0.2">
      <c r="A758" s="16"/>
      <c r="B758" s="73"/>
      <c r="C758" s="16"/>
      <c r="D758" s="16"/>
      <c r="J758" s="16"/>
      <c r="L758" s="3"/>
      <c r="M758" s="3"/>
      <c r="O758" s="74"/>
      <c r="T758" s="3"/>
      <c r="AX758" s="16"/>
      <c r="BC758" s="76"/>
      <c r="BH758" s="74"/>
      <c r="BM758" s="3"/>
      <c r="BN758" s="3"/>
      <c r="BO758" s="3"/>
      <c r="BP758" s="3"/>
      <c r="BQ758" s="3"/>
      <c r="BR758" s="4"/>
      <c r="BS758" s="79"/>
      <c r="BT758" s="3"/>
    </row>
    <row r="759" spans="1:72" ht="12.75" x14ac:dyDescent="0.2">
      <c r="A759" s="16"/>
      <c r="B759" s="73"/>
      <c r="C759" s="16"/>
      <c r="D759" s="16"/>
      <c r="J759" s="16"/>
      <c r="L759" s="3"/>
      <c r="M759" s="3"/>
      <c r="O759" s="74"/>
      <c r="T759" s="3"/>
      <c r="AX759" s="16"/>
      <c r="BC759" s="76"/>
      <c r="BH759" s="74"/>
      <c r="BM759" s="3"/>
      <c r="BN759" s="3"/>
      <c r="BO759" s="3"/>
      <c r="BP759" s="3"/>
      <c r="BQ759" s="3"/>
      <c r="BR759" s="4"/>
      <c r="BS759" s="79"/>
      <c r="BT759" s="3"/>
    </row>
    <row r="760" spans="1:72" ht="12.75" x14ac:dyDescent="0.2">
      <c r="A760" s="16"/>
      <c r="B760" s="73"/>
      <c r="C760" s="16"/>
      <c r="D760" s="16"/>
      <c r="J760" s="16"/>
      <c r="L760" s="3"/>
      <c r="M760" s="3"/>
      <c r="O760" s="74"/>
      <c r="T760" s="3"/>
      <c r="AX760" s="16"/>
      <c r="BC760" s="76"/>
      <c r="BH760" s="74"/>
      <c r="BM760" s="3"/>
      <c r="BN760" s="3"/>
      <c r="BO760" s="3"/>
      <c r="BP760" s="3"/>
      <c r="BQ760" s="3"/>
      <c r="BR760" s="4"/>
      <c r="BS760" s="79"/>
      <c r="BT760" s="3"/>
    </row>
    <row r="761" spans="1:72" ht="12.75" x14ac:dyDescent="0.2">
      <c r="A761" s="16"/>
      <c r="B761" s="73"/>
      <c r="C761" s="16"/>
      <c r="D761" s="16"/>
      <c r="J761" s="16"/>
      <c r="L761" s="3"/>
      <c r="M761" s="3"/>
      <c r="O761" s="74"/>
      <c r="T761" s="3"/>
      <c r="AX761" s="16"/>
      <c r="BC761" s="76"/>
      <c r="BH761" s="74"/>
      <c r="BM761" s="3"/>
      <c r="BN761" s="3"/>
      <c r="BO761" s="3"/>
      <c r="BP761" s="3"/>
      <c r="BQ761" s="3"/>
      <c r="BR761" s="4"/>
      <c r="BS761" s="79"/>
      <c r="BT761" s="3"/>
    </row>
    <row r="762" spans="1:72" ht="12.75" x14ac:dyDescent="0.2">
      <c r="A762" s="16"/>
      <c r="B762" s="73"/>
      <c r="C762" s="16"/>
      <c r="D762" s="16"/>
      <c r="J762" s="16"/>
      <c r="L762" s="3"/>
      <c r="M762" s="3"/>
      <c r="O762" s="74"/>
      <c r="T762" s="3"/>
      <c r="AX762" s="16"/>
      <c r="BC762" s="76"/>
      <c r="BH762" s="74"/>
      <c r="BM762" s="3"/>
      <c r="BN762" s="3"/>
      <c r="BO762" s="3"/>
      <c r="BP762" s="3"/>
      <c r="BQ762" s="3"/>
      <c r="BR762" s="4"/>
      <c r="BS762" s="79"/>
      <c r="BT762" s="3"/>
    </row>
    <row r="763" spans="1:72" ht="12.75" x14ac:dyDescent="0.2">
      <c r="A763" s="16"/>
      <c r="B763" s="73"/>
      <c r="C763" s="16"/>
      <c r="D763" s="16"/>
      <c r="J763" s="16"/>
      <c r="L763" s="3"/>
      <c r="M763" s="3"/>
      <c r="O763" s="74"/>
      <c r="T763" s="3"/>
      <c r="AX763" s="16"/>
      <c r="BC763" s="76"/>
      <c r="BH763" s="74"/>
      <c r="BM763" s="3"/>
      <c r="BN763" s="3"/>
      <c r="BO763" s="3"/>
      <c r="BP763" s="3"/>
      <c r="BQ763" s="3"/>
      <c r="BR763" s="4"/>
      <c r="BS763" s="79"/>
      <c r="BT763" s="3"/>
    </row>
    <row r="764" spans="1:72" ht="12.75" x14ac:dyDescent="0.2">
      <c r="A764" s="16"/>
      <c r="B764" s="73"/>
      <c r="C764" s="16"/>
      <c r="D764" s="16"/>
      <c r="J764" s="16"/>
      <c r="L764" s="3"/>
      <c r="M764" s="3"/>
      <c r="O764" s="74"/>
      <c r="T764" s="3"/>
      <c r="AX764" s="16"/>
      <c r="BC764" s="76"/>
      <c r="BH764" s="74"/>
      <c r="BM764" s="3"/>
      <c r="BN764" s="3"/>
      <c r="BO764" s="3"/>
      <c r="BP764" s="3"/>
      <c r="BQ764" s="3"/>
      <c r="BR764" s="4"/>
      <c r="BS764" s="79"/>
      <c r="BT764" s="3"/>
    </row>
    <row r="765" spans="1:72" ht="12.75" x14ac:dyDescent="0.2">
      <c r="A765" s="16"/>
      <c r="B765" s="73"/>
      <c r="C765" s="16"/>
      <c r="D765" s="16"/>
      <c r="J765" s="16"/>
      <c r="L765" s="3"/>
      <c r="M765" s="3"/>
      <c r="O765" s="74"/>
      <c r="T765" s="3"/>
      <c r="AX765" s="16"/>
      <c r="BC765" s="76"/>
      <c r="BH765" s="74"/>
      <c r="BM765" s="3"/>
      <c r="BN765" s="3"/>
      <c r="BO765" s="3"/>
      <c r="BP765" s="3"/>
      <c r="BQ765" s="3"/>
      <c r="BR765" s="4"/>
      <c r="BS765" s="79"/>
      <c r="BT765" s="3"/>
    </row>
    <row r="766" spans="1:72" ht="12.75" x14ac:dyDescent="0.2">
      <c r="A766" s="16"/>
      <c r="B766" s="73"/>
      <c r="C766" s="16"/>
      <c r="D766" s="16"/>
      <c r="J766" s="16"/>
      <c r="L766" s="3"/>
      <c r="M766" s="3"/>
      <c r="O766" s="74"/>
      <c r="T766" s="3"/>
      <c r="AX766" s="16"/>
      <c r="BC766" s="76"/>
      <c r="BH766" s="74"/>
      <c r="BM766" s="3"/>
      <c r="BN766" s="3"/>
      <c r="BO766" s="3"/>
      <c r="BP766" s="3"/>
      <c r="BQ766" s="3"/>
      <c r="BR766" s="4"/>
      <c r="BS766" s="79"/>
      <c r="BT766" s="3"/>
    </row>
    <row r="767" spans="1:72" ht="12.75" x14ac:dyDescent="0.2">
      <c r="A767" s="16"/>
      <c r="B767" s="73"/>
      <c r="C767" s="16"/>
      <c r="D767" s="16"/>
      <c r="J767" s="16"/>
      <c r="L767" s="3"/>
      <c r="M767" s="3"/>
      <c r="O767" s="74"/>
      <c r="T767" s="3"/>
      <c r="AX767" s="16"/>
      <c r="BC767" s="76"/>
      <c r="BH767" s="74"/>
      <c r="BM767" s="3"/>
      <c r="BN767" s="3"/>
      <c r="BO767" s="3"/>
      <c r="BP767" s="3"/>
      <c r="BQ767" s="3"/>
      <c r="BR767" s="4"/>
      <c r="BS767" s="79"/>
      <c r="BT767" s="3"/>
    </row>
    <row r="768" spans="1:72" ht="12.75" x14ac:dyDescent="0.2">
      <c r="A768" s="16"/>
      <c r="B768" s="73"/>
      <c r="C768" s="16"/>
      <c r="D768" s="16"/>
      <c r="J768" s="16"/>
      <c r="L768" s="3"/>
      <c r="M768" s="3"/>
      <c r="O768" s="74"/>
      <c r="T768" s="3"/>
      <c r="AX768" s="16"/>
      <c r="BC768" s="76"/>
      <c r="BH768" s="74"/>
      <c r="BM768" s="3"/>
      <c r="BN768" s="3"/>
      <c r="BO768" s="3"/>
      <c r="BP768" s="3"/>
      <c r="BQ768" s="3"/>
      <c r="BR768" s="4"/>
      <c r="BS768" s="79"/>
      <c r="BT768" s="3"/>
    </row>
    <row r="769" spans="1:72" ht="12.75" x14ac:dyDescent="0.2">
      <c r="A769" s="16"/>
      <c r="B769" s="73"/>
      <c r="C769" s="16"/>
      <c r="D769" s="16"/>
      <c r="J769" s="16"/>
      <c r="L769" s="3"/>
      <c r="M769" s="3"/>
      <c r="O769" s="74"/>
      <c r="T769" s="3"/>
      <c r="AX769" s="16"/>
      <c r="BC769" s="76"/>
      <c r="BH769" s="74"/>
      <c r="BM769" s="3"/>
      <c r="BN769" s="3"/>
      <c r="BO769" s="3"/>
      <c r="BP769" s="3"/>
      <c r="BQ769" s="3"/>
      <c r="BR769" s="4"/>
      <c r="BS769" s="79"/>
      <c r="BT769" s="3"/>
    </row>
    <row r="770" spans="1:72" ht="12.75" x14ac:dyDescent="0.2">
      <c r="A770" s="16"/>
      <c r="B770" s="73"/>
      <c r="C770" s="16"/>
      <c r="D770" s="16"/>
      <c r="J770" s="16"/>
      <c r="L770" s="3"/>
      <c r="M770" s="3"/>
      <c r="O770" s="74"/>
      <c r="T770" s="3"/>
      <c r="AX770" s="16"/>
      <c r="BC770" s="76"/>
      <c r="BH770" s="74"/>
      <c r="BM770" s="3"/>
      <c r="BN770" s="3"/>
      <c r="BO770" s="3"/>
      <c r="BP770" s="3"/>
      <c r="BQ770" s="3"/>
      <c r="BR770" s="4"/>
      <c r="BS770" s="79"/>
      <c r="BT770" s="3"/>
    </row>
    <row r="771" spans="1:72" ht="12.75" x14ac:dyDescent="0.2">
      <c r="A771" s="16"/>
      <c r="B771" s="73"/>
      <c r="C771" s="16"/>
      <c r="D771" s="16"/>
      <c r="J771" s="16"/>
      <c r="L771" s="3"/>
      <c r="M771" s="3"/>
      <c r="O771" s="74"/>
      <c r="T771" s="3"/>
      <c r="AX771" s="16"/>
      <c r="BC771" s="76"/>
      <c r="BH771" s="74"/>
      <c r="BM771" s="3"/>
      <c r="BN771" s="3"/>
      <c r="BO771" s="3"/>
      <c r="BP771" s="3"/>
      <c r="BQ771" s="3"/>
      <c r="BR771" s="4"/>
      <c r="BS771" s="79"/>
      <c r="BT771" s="3"/>
    </row>
    <row r="772" spans="1:72" ht="12.75" x14ac:dyDescent="0.2">
      <c r="A772" s="16"/>
      <c r="B772" s="73"/>
      <c r="C772" s="16"/>
      <c r="D772" s="16"/>
      <c r="J772" s="16"/>
      <c r="L772" s="3"/>
      <c r="M772" s="3"/>
      <c r="O772" s="74"/>
      <c r="T772" s="3"/>
      <c r="AX772" s="16"/>
      <c r="BC772" s="76"/>
      <c r="BH772" s="74"/>
      <c r="BM772" s="3"/>
      <c r="BN772" s="3"/>
      <c r="BO772" s="3"/>
      <c r="BP772" s="3"/>
      <c r="BQ772" s="3"/>
      <c r="BR772" s="4"/>
      <c r="BS772" s="79"/>
      <c r="BT772" s="3"/>
    </row>
    <row r="773" spans="1:72" ht="12.75" x14ac:dyDescent="0.2">
      <c r="A773" s="16"/>
      <c r="B773" s="73"/>
      <c r="C773" s="16"/>
      <c r="D773" s="16"/>
      <c r="J773" s="16"/>
      <c r="L773" s="3"/>
      <c r="M773" s="3"/>
      <c r="O773" s="74"/>
      <c r="T773" s="3"/>
      <c r="AX773" s="16"/>
      <c r="BC773" s="76"/>
      <c r="BH773" s="74"/>
      <c r="BM773" s="3"/>
      <c r="BN773" s="3"/>
      <c r="BO773" s="3"/>
      <c r="BP773" s="3"/>
      <c r="BQ773" s="3"/>
      <c r="BR773" s="4"/>
      <c r="BS773" s="79"/>
      <c r="BT773" s="3"/>
    </row>
    <row r="774" spans="1:72" ht="12.75" x14ac:dyDescent="0.2">
      <c r="A774" s="16"/>
      <c r="B774" s="73"/>
      <c r="C774" s="16"/>
      <c r="D774" s="16"/>
      <c r="J774" s="16"/>
      <c r="L774" s="3"/>
      <c r="M774" s="3"/>
      <c r="O774" s="74"/>
      <c r="T774" s="3"/>
      <c r="AX774" s="16"/>
      <c r="BC774" s="76"/>
      <c r="BH774" s="74"/>
      <c r="BM774" s="3"/>
      <c r="BN774" s="3"/>
      <c r="BO774" s="3"/>
      <c r="BP774" s="3"/>
      <c r="BQ774" s="3"/>
      <c r="BR774" s="4"/>
      <c r="BS774" s="79"/>
      <c r="BT774" s="3"/>
    </row>
    <row r="775" spans="1:72" ht="12.75" x14ac:dyDescent="0.2">
      <c r="A775" s="16"/>
      <c r="B775" s="73"/>
      <c r="C775" s="16"/>
      <c r="D775" s="16"/>
      <c r="J775" s="16"/>
      <c r="L775" s="3"/>
      <c r="M775" s="3"/>
      <c r="O775" s="74"/>
      <c r="T775" s="3"/>
      <c r="AX775" s="16"/>
      <c r="BC775" s="76"/>
      <c r="BH775" s="74"/>
      <c r="BM775" s="3"/>
      <c r="BN775" s="3"/>
      <c r="BO775" s="3"/>
      <c r="BP775" s="3"/>
      <c r="BQ775" s="3"/>
      <c r="BR775" s="4"/>
      <c r="BS775" s="79"/>
      <c r="BT775" s="3"/>
    </row>
    <row r="776" spans="1:72" ht="12.75" x14ac:dyDescent="0.2">
      <c r="A776" s="16"/>
      <c r="B776" s="73"/>
      <c r="C776" s="16"/>
      <c r="D776" s="16"/>
      <c r="J776" s="16"/>
      <c r="L776" s="3"/>
      <c r="M776" s="3"/>
      <c r="O776" s="74"/>
      <c r="T776" s="3"/>
      <c r="AX776" s="16"/>
      <c r="BC776" s="76"/>
      <c r="BH776" s="74"/>
      <c r="BM776" s="3"/>
      <c r="BN776" s="3"/>
      <c r="BO776" s="3"/>
      <c r="BP776" s="3"/>
      <c r="BQ776" s="3"/>
      <c r="BR776" s="4"/>
      <c r="BS776" s="79"/>
      <c r="BT776" s="3"/>
    </row>
    <row r="777" spans="1:72" ht="12.75" x14ac:dyDescent="0.2">
      <c r="A777" s="16"/>
      <c r="B777" s="73"/>
      <c r="C777" s="16"/>
      <c r="D777" s="16"/>
      <c r="J777" s="16"/>
      <c r="L777" s="3"/>
      <c r="M777" s="3"/>
      <c r="O777" s="74"/>
      <c r="T777" s="3"/>
      <c r="AX777" s="16"/>
      <c r="BC777" s="76"/>
      <c r="BH777" s="74"/>
      <c r="BM777" s="3"/>
      <c r="BN777" s="3"/>
      <c r="BO777" s="3"/>
      <c r="BP777" s="3"/>
      <c r="BQ777" s="3"/>
      <c r="BR777" s="4"/>
      <c r="BS777" s="79"/>
      <c r="BT777" s="3"/>
    </row>
    <row r="778" spans="1:72" ht="12.75" x14ac:dyDescent="0.2">
      <c r="A778" s="16"/>
      <c r="B778" s="73"/>
      <c r="C778" s="16"/>
      <c r="D778" s="16"/>
      <c r="J778" s="16"/>
      <c r="L778" s="3"/>
      <c r="M778" s="3"/>
      <c r="O778" s="74"/>
      <c r="T778" s="3"/>
      <c r="AX778" s="16"/>
      <c r="BC778" s="76"/>
      <c r="BH778" s="74"/>
      <c r="BM778" s="3"/>
      <c r="BN778" s="3"/>
      <c r="BO778" s="3"/>
      <c r="BP778" s="3"/>
      <c r="BQ778" s="3"/>
      <c r="BR778" s="4"/>
      <c r="BS778" s="79"/>
      <c r="BT778" s="3"/>
    </row>
    <row r="779" spans="1:72" ht="12.75" x14ac:dyDescent="0.2">
      <c r="A779" s="16"/>
      <c r="B779" s="73"/>
      <c r="C779" s="16"/>
      <c r="D779" s="16"/>
      <c r="J779" s="16"/>
      <c r="L779" s="3"/>
      <c r="M779" s="3"/>
      <c r="O779" s="74"/>
      <c r="T779" s="3"/>
      <c r="AX779" s="16"/>
      <c r="BC779" s="76"/>
      <c r="BH779" s="74"/>
      <c r="BM779" s="3"/>
      <c r="BN779" s="3"/>
      <c r="BO779" s="3"/>
      <c r="BP779" s="3"/>
      <c r="BQ779" s="3"/>
      <c r="BR779" s="4"/>
      <c r="BS779" s="79"/>
      <c r="BT779" s="3"/>
    </row>
    <row r="780" spans="1:72" ht="12.75" x14ac:dyDescent="0.2">
      <c r="A780" s="16"/>
      <c r="B780" s="73"/>
      <c r="C780" s="16"/>
      <c r="D780" s="16"/>
      <c r="J780" s="16"/>
      <c r="L780" s="3"/>
      <c r="M780" s="3"/>
      <c r="O780" s="74"/>
      <c r="T780" s="3"/>
      <c r="AX780" s="16"/>
      <c r="BC780" s="76"/>
      <c r="BH780" s="74"/>
      <c r="BM780" s="3"/>
      <c r="BN780" s="3"/>
      <c r="BO780" s="3"/>
      <c r="BP780" s="3"/>
      <c r="BQ780" s="3"/>
      <c r="BR780" s="4"/>
      <c r="BS780" s="79"/>
      <c r="BT780" s="3"/>
    </row>
    <row r="781" spans="1:72" ht="12.75" x14ac:dyDescent="0.2">
      <c r="A781" s="16"/>
      <c r="B781" s="73"/>
      <c r="C781" s="16"/>
      <c r="D781" s="16"/>
      <c r="J781" s="16"/>
      <c r="L781" s="3"/>
      <c r="M781" s="3"/>
      <c r="O781" s="74"/>
      <c r="T781" s="3"/>
      <c r="AX781" s="16"/>
      <c r="BC781" s="76"/>
      <c r="BH781" s="74"/>
      <c r="BM781" s="3"/>
      <c r="BN781" s="3"/>
      <c r="BO781" s="3"/>
      <c r="BP781" s="3"/>
      <c r="BQ781" s="3"/>
      <c r="BR781" s="4"/>
      <c r="BS781" s="79"/>
      <c r="BT781" s="3"/>
    </row>
    <row r="782" spans="1:72" ht="12.75" x14ac:dyDescent="0.2">
      <c r="A782" s="16"/>
      <c r="B782" s="73"/>
      <c r="C782" s="16"/>
      <c r="D782" s="16"/>
      <c r="J782" s="16"/>
      <c r="L782" s="3"/>
      <c r="M782" s="3"/>
      <c r="O782" s="74"/>
      <c r="T782" s="3"/>
      <c r="AX782" s="16"/>
      <c r="BC782" s="76"/>
      <c r="BH782" s="74"/>
      <c r="BM782" s="3"/>
      <c r="BN782" s="3"/>
      <c r="BO782" s="3"/>
      <c r="BP782" s="3"/>
      <c r="BQ782" s="3"/>
      <c r="BR782" s="4"/>
      <c r="BS782" s="79"/>
      <c r="BT782" s="3"/>
    </row>
    <row r="783" spans="1:72" ht="12.75" x14ac:dyDescent="0.2">
      <c r="A783" s="16"/>
      <c r="B783" s="73"/>
      <c r="C783" s="16"/>
      <c r="D783" s="16"/>
      <c r="J783" s="16"/>
      <c r="L783" s="3"/>
      <c r="M783" s="3"/>
      <c r="O783" s="74"/>
      <c r="T783" s="3"/>
      <c r="AX783" s="16"/>
      <c r="BC783" s="76"/>
      <c r="BH783" s="74"/>
      <c r="BM783" s="3"/>
      <c r="BN783" s="3"/>
      <c r="BO783" s="3"/>
      <c r="BP783" s="3"/>
      <c r="BQ783" s="3"/>
      <c r="BR783" s="4"/>
      <c r="BS783" s="79"/>
      <c r="BT783" s="3"/>
    </row>
    <row r="784" spans="1:72" ht="12.75" x14ac:dyDescent="0.2">
      <c r="A784" s="16"/>
      <c r="B784" s="73"/>
      <c r="C784" s="16"/>
      <c r="D784" s="16"/>
      <c r="J784" s="16"/>
      <c r="L784" s="3"/>
      <c r="M784" s="3"/>
      <c r="O784" s="74"/>
      <c r="T784" s="3"/>
      <c r="AX784" s="16"/>
      <c r="BC784" s="76"/>
      <c r="BH784" s="74"/>
      <c r="BM784" s="3"/>
      <c r="BN784" s="3"/>
      <c r="BO784" s="3"/>
      <c r="BP784" s="3"/>
      <c r="BQ784" s="3"/>
      <c r="BR784" s="4"/>
      <c r="BS784" s="79"/>
      <c r="BT784" s="3"/>
    </row>
    <row r="785" spans="1:72" ht="12.75" x14ac:dyDescent="0.2">
      <c r="A785" s="16"/>
      <c r="B785" s="73"/>
      <c r="C785" s="16"/>
      <c r="D785" s="16"/>
      <c r="J785" s="16"/>
      <c r="L785" s="3"/>
      <c r="M785" s="3"/>
      <c r="O785" s="74"/>
      <c r="T785" s="3"/>
      <c r="AX785" s="16"/>
      <c r="BC785" s="76"/>
      <c r="BH785" s="74"/>
      <c r="BM785" s="3"/>
      <c r="BN785" s="3"/>
      <c r="BO785" s="3"/>
      <c r="BP785" s="3"/>
      <c r="BQ785" s="3"/>
      <c r="BR785" s="4"/>
      <c r="BS785" s="79"/>
      <c r="BT785" s="3"/>
    </row>
    <row r="786" spans="1:72" ht="12.75" x14ac:dyDescent="0.2">
      <c r="A786" s="16"/>
      <c r="B786" s="73"/>
      <c r="C786" s="16"/>
      <c r="D786" s="16"/>
      <c r="J786" s="16"/>
      <c r="L786" s="3"/>
      <c r="M786" s="3"/>
      <c r="O786" s="74"/>
      <c r="T786" s="3"/>
      <c r="AX786" s="16"/>
      <c r="BC786" s="76"/>
      <c r="BH786" s="74"/>
      <c r="BM786" s="3"/>
      <c r="BN786" s="3"/>
      <c r="BO786" s="3"/>
      <c r="BP786" s="3"/>
      <c r="BQ786" s="3"/>
      <c r="BR786" s="4"/>
      <c r="BS786" s="79"/>
      <c r="BT786" s="3"/>
    </row>
    <row r="787" spans="1:72" ht="12.75" x14ac:dyDescent="0.2">
      <c r="A787" s="16"/>
      <c r="B787" s="73"/>
      <c r="C787" s="16"/>
      <c r="D787" s="16"/>
      <c r="J787" s="16"/>
      <c r="L787" s="3"/>
      <c r="M787" s="3"/>
      <c r="O787" s="74"/>
      <c r="T787" s="3"/>
      <c r="AX787" s="16"/>
      <c r="BC787" s="76"/>
      <c r="BH787" s="74"/>
      <c r="BM787" s="3"/>
      <c r="BN787" s="3"/>
      <c r="BO787" s="3"/>
      <c r="BP787" s="3"/>
      <c r="BQ787" s="3"/>
      <c r="BR787" s="4"/>
      <c r="BS787" s="79"/>
      <c r="BT787" s="3"/>
    </row>
    <row r="788" spans="1:72" ht="12.75" x14ac:dyDescent="0.2">
      <c r="A788" s="16"/>
      <c r="B788" s="73"/>
      <c r="C788" s="16"/>
      <c r="D788" s="16"/>
      <c r="J788" s="16"/>
      <c r="L788" s="3"/>
      <c r="M788" s="3"/>
      <c r="O788" s="74"/>
      <c r="T788" s="3"/>
      <c r="AX788" s="16"/>
      <c r="BC788" s="76"/>
      <c r="BH788" s="74"/>
      <c r="BM788" s="3"/>
      <c r="BN788" s="3"/>
      <c r="BO788" s="3"/>
      <c r="BP788" s="3"/>
      <c r="BQ788" s="3"/>
      <c r="BR788" s="4"/>
      <c r="BS788" s="79"/>
      <c r="BT788" s="3"/>
    </row>
    <row r="789" spans="1:72" ht="12.75" x14ac:dyDescent="0.2">
      <c r="A789" s="16"/>
      <c r="B789" s="73"/>
      <c r="C789" s="16"/>
      <c r="D789" s="16"/>
      <c r="J789" s="16"/>
      <c r="L789" s="3"/>
      <c r="M789" s="3"/>
      <c r="O789" s="74"/>
      <c r="T789" s="3"/>
      <c r="AX789" s="16"/>
      <c r="BC789" s="76"/>
      <c r="BH789" s="74"/>
      <c r="BM789" s="3"/>
      <c r="BN789" s="3"/>
      <c r="BO789" s="3"/>
      <c r="BP789" s="3"/>
      <c r="BQ789" s="3"/>
      <c r="BR789" s="4"/>
      <c r="BS789" s="79"/>
      <c r="BT789" s="3"/>
    </row>
    <row r="790" spans="1:72" ht="12.75" x14ac:dyDescent="0.2">
      <c r="A790" s="16"/>
      <c r="B790" s="73"/>
      <c r="C790" s="16"/>
      <c r="D790" s="16"/>
      <c r="J790" s="16"/>
      <c r="L790" s="3"/>
      <c r="M790" s="3"/>
      <c r="O790" s="74"/>
      <c r="T790" s="3"/>
      <c r="AX790" s="16"/>
      <c r="BC790" s="76"/>
      <c r="BH790" s="74"/>
      <c r="BM790" s="3"/>
      <c r="BN790" s="3"/>
      <c r="BO790" s="3"/>
      <c r="BP790" s="3"/>
      <c r="BQ790" s="3"/>
      <c r="BR790" s="4"/>
      <c r="BS790" s="79"/>
      <c r="BT790" s="3"/>
    </row>
    <row r="791" spans="1:72" ht="12.75" x14ac:dyDescent="0.2">
      <c r="A791" s="16"/>
      <c r="B791" s="73"/>
      <c r="C791" s="16"/>
      <c r="D791" s="16"/>
      <c r="J791" s="16"/>
      <c r="L791" s="3"/>
      <c r="M791" s="3"/>
      <c r="O791" s="74"/>
      <c r="T791" s="3"/>
      <c r="AX791" s="16"/>
      <c r="BC791" s="76"/>
      <c r="BH791" s="74"/>
      <c r="BM791" s="3"/>
      <c r="BN791" s="3"/>
      <c r="BO791" s="3"/>
      <c r="BP791" s="3"/>
      <c r="BQ791" s="3"/>
      <c r="BR791" s="4"/>
      <c r="BS791" s="79"/>
      <c r="BT791" s="3"/>
    </row>
    <row r="792" spans="1:72" ht="12.75" x14ac:dyDescent="0.2">
      <c r="A792" s="16"/>
      <c r="B792" s="73"/>
      <c r="C792" s="16"/>
      <c r="D792" s="16"/>
      <c r="J792" s="16"/>
      <c r="L792" s="3"/>
      <c r="M792" s="3"/>
      <c r="O792" s="74"/>
      <c r="T792" s="3"/>
      <c r="AX792" s="16"/>
      <c r="BC792" s="76"/>
      <c r="BH792" s="74"/>
      <c r="BM792" s="3"/>
      <c r="BN792" s="3"/>
      <c r="BO792" s="3"/>
      <c r="BP792" s="3"/>
      <c r="BQ792" s="3"/>
      <c r="BR792" s="4"/>
      <c r="BS792" s="79"/>
      <c r="BT792" s="3"/>
    </row>
    <row r="793" spans="1:72" ht="12.75" x14ac:dyDescent="0.2">
      <c r="A793" s="16"/>
      <c r="B793" s="73"/>
      <c r="C793" s="16"/>
      <c r="D793" s="16"/>
      <c r="J793" s="16"/>
      <c r="L793" s="3"/>
      <c r="M793" s="3"/>
      <c r="O793" s="74"/>
      <c r="T793" s="3"/>
      <c r="AX793" s="16"/>
      <c r="BC793" s="76"/>
      <c r="BH793" s="74"/>
      <c r="BM793" s="3"/>
      <c r="BN793" s="3"/>
      <c r="BO793" s="3"/>
      <c r="BP793" s="3"/>
      <c r="BQ793" s="3"/>
      <c r="BR793" s="4"/>
      <c r="BS793" s="79"/>
      <c r="BT793" s="3"/>
    </row>
    <row r="794" spans="1:72" ht="12.75" x14ac:dyDescent="0.2">
      <c r="A794" s="16"/>
      <c r="B794" s="73"/>
      <c r="C794" s="16"/>
      <c r="D794" s="16"/>
      <c r="J794" s="16"/>
      <c r="L794" s="3"/>
      <c r="M794" s="3"/>
      <c r="O794" s="74"/>
      <c r="T794" s="3"/>
      <c r="AX794" s="16"/>
      <c r="BC794" s="76"/>
      <c r="BH794" s="74"/>
      <c r="BM794" s="3"/>
      <c r="BN794" s="3"/>
      <c r="BO794" s="3"/>
      <c r="BP794" s="3"/>
      <c r="BQ794" s="3"/>
      <c r="BR794" s="4"/>
      <c r="BS794" s="79"/>
      <c r="BT794" s="3"/>
    </row>
    <row r="795" spans="1:72" ht="12.75" x14ac:dyDescent="0.2">
      <c r="A795" s="16"/>
      <c r="B795" s="73"/>
      <c r="C795" s="16"/>
      <c r="D795" s="16"/>
      <c r="J795" s="16"/>
      <c r="L795" s="3"/>
      <c r="M795" s="3"/>
      <c r="O795" s="74"/>
      <c r="T795" s="3"/>
      <c r="AX795" s="16"/>
      <c r="BC795" s="76"/>
      <c r="BH795" s="74"/>
      <c r="BM795" s="3"/>
      <c r="BN795" s="3"/>
      <c r="BO795" s="3"/>
      <c r="BP795" s="3"/>
      <c r="BQ795" s="3"/>
      <c r="BR795" s="4"/>
      <c r="BS795" s="79"/>
      <c r="BT795" s="3"/>
    </row>
    <row r="796" spans="1:72" ht="12.75" x14ac:dyDescent="0.2">
      <c r="A796" s="16"/>
      <c r="B796" s="73"/>
      <c r="C796" s="16"/>
      <c r="D796" s="16"/>
      <c r="J796" s="16"/>
      <c r="L796" s="3"/>
      <c r="M796" s="3"/>
      <c r="O796" s="74"/>
      <c r="T796" s="3"/>
      <c r="AX796" s="16"/>
      <c r="BC796" s="76"/>
      <c r="BH796" s="74"/>
      <c r="BM796" s="3"/>
      <c r="BN796" s="3"/>
      <c r="BO796" s="3"/>
      <c r="BP796" s="3"/>
      <c r="BQ796" s="3"/>
      <c r="BR796" s="4"/>
      <c r="BS796" s="79"/>
      <c r="BT796" s="3"/>
    </row>
    <row r="797" spans="1:72" ht="12.75" x14ac:dyDescent="0.2">
      <c r="A797" s="16"/>
      <c r="B797" s="73"/>
      <c r="C797" s="16"/>
      <c r="D797" s="16"/>
      <c r="J797" s="16"/>
      <c r="L797" s="3"/>
      <c r="M797" s="3"/>
      <c r="O797" s="74"/>
      <c r="T797" s="3"/>
      <c r="AX797" s="16"/>
      <c r="BC797" s="76"/>
      <c r="BH797" s="74"/>
      <c r="BM797" s="3"/>
      <c r="BN797" s="3"/>
      <c r="BO797" s="3"/>
      <c r="BP797" s="3"/>
      <c r="BQ797" s="3"/>
      <c r="BR797" s="4"/>
      <c r="BS797" s="79"/>
      <c r="BT797" s="3"/>
    </row>
    <row r="798" spans="1:72" ht="12.75" x14ac:dyDescent="0.2">
      <c r="A798" s="16"/>
      <c r="B798" s="73"/>
      <c r="C798" s="16"/>
      <c r="D798" s="16"/>
      <c r="J798" s="16"/>
      <c r="L798" s="3"/>
      <c r="M798" s="3"/>
      <c r="O798" s="74"/>
      <c r="T798" s="3"/>
      <c r="AX798" s="16"/>
      <c r="BC798" s="76"/>
      <c r="BH798" s="74"/>
      <c r="BM798" s="3"/>
      <c r="BN798" s="3"/>
      <c r="BO798" s="3"/>
      <c r="BP798" s="3"/>
      <c r="BQ798" s="3"/>
      <c r="BR798" s="4"/>
      <c r="BS798" s="79"/>
      <c r="BT798" s="3"/>
    </row>
    <row r="799" spans="1:72" ht="12.75" x14ac:dyDescent="0.2">
      <c r="A799" s="16"/>
      <c r="B799" s="73"/>
      <c r="C799" s="16"/>
      <c r="D799" s="16"/>
      <c r="J799" s="16"/>
      <c r="L799" s="3"/>
      <c r="M799" s="3"/>
      <c r="O799" s="74"/>
      <c r="T799" s="3"/>
      <c r="AX799" s="16"/>
      <c r="BC799" s="76"/>
      <c r="BH799" s="74"/>
      <c r="BM799" s="3"/>
      <c r="BN799" s="3"/>
      <c r="BO799" s="3"/>
      <c r="BP799" s="3"/>
      <c r="BQ799" s="3"/>
      <c r="BR799" s="4"/>
      <c r="BS799" s="79"/>
      <c r="BT799" s="3"/>
    </row>
    <row r="800" spans="1:72" ht="12.75" x14ac:dyDescent="0.2">
      <c r="A800" s="16"/>
      <c r="B800" s="73"/>
      <c r="C800" s="16"/>
      <c r="D800" s="16"/>
      <c r="J800" s="16"/>
      <c r="L800" s="3"/>
      <c r="M800" s="3"/>
      <c r="O800" s="74"/>
      <c r="T800" s="3"/>
      <c r="AX800" s="16"/>
      <c r="BC800" s="76"/>
      <c r="BH800" s="74"/>
      <c r="BM800" s="3"/>
      <c r="BN800" s="3"/>
      <c r="BO800" s="3"/>
      <c r="BP800" s="3"/>
      <c r="BQ800" s="3"/>
      <c r="BR800" s="4"/>
      <c r="BS800" s="79"/>
      <c r="BT800" s="3"/>
    </row>
    <row r="801" spans="1:72" ht="12.75" x14ac:dyDescent="0.2">
      <c r="A801" s="16"/>
      <c r="B801" s="73"/>
      <c r="C801" s="16"/>
      <c r="D801" s="16"/>
      <c r="J801" s="16"/>
      <c r="L801" s="3"/>
      <c r="M801" s="3"/>
      <c r="O801" s="74"/>
      <c r="T801" s="3"/>
      <c r="AX801" s="16"/>
      <c r="BC801" s="76"/>
      <c r="BH801" s="74"/>
      <c r="BM801" s="3"/>
      <c r="BN801" s="3"/>
      <c r="BO801" s="3"/>
      <c r="BP801" s="3"/>
      <c r="BQ801" s="3"/>
      <c r="BR801" s="4"/>
      <c r="BS801" s="79"/>
      <c r="BT801" s="3"/>
    </row>
    <row r="802" spans="1:72" ht="12.75" x14ac:dyDescent="0.2">
      <c r="A802" s="16"/>
      <c r="B802" s="73"/>
      <c r="C802" s="16"/>
      <c r="D802" s="16"/>
      <c r="J802" s="16"/>
      <c r="L802" s="3"/>
      <c r="M802" s="3"/>
      <c r="O802" s="74"/>
      <c r="T802" s="3"/>
      <c r="AX802" s="16"/>
      <c r="BC802" s="76"/>
      <c r="BH802" s="74"/>
      <c r="BM802" s="3"/>
      <c r="BN802" s="3"/>
      <c r="BO802" s="3"/>
      <c r="BP802" s="3"/>
      <c r="BQ802" s="3"/>
      <c r="BR802" s="4"/>
      <c r="BS802" s="79"/>
      <c r="BT802" s="3"/>
    </row>
    <row r="803" spans="1:72" ht="12.75" x14ac:dyDescent="0.2">
      <c r="A803" s="16"/>
      <c r="B803" s="73"/>
      <c r="C803" s="16"/>
      <c r="D803" s="16"/>
      <c r="J803" s="16"/>
      <c r="L803" s="3"/>
      <c r="M803" s="3"/>
      <c r="O803" s="74"/>
      <c r="T803" s="3"/>
      <c r="AX803" s="16"/>
      <c r="BC803" s="76"/>
      <c r="BH803" s="74"/>
      <c r="BM803" s="3"/>
      <c r="BN803" s="3"/>
      <c r="BO803" s="3"/>
      <c r="BP803" s="3"/>
      <c r="BQ803" s="3"/>
      <c r="BR803" s="4"/>
      <c r="BS803" s="79"/>
      <c r="BT803" s="3"/>
    </row>
    <row r="804" spans="1:72" ht="12.75" x14ac:dyDescent="0.2">
      <c r="A804" s="16"/>
      <c r="B804" s="73"/>
      <c r="C804" s="16"/>
      <c r="D804" s="16"/>
      <c r="J804" s="16"/>
      <c r="L804" s="3"/>
      <c r="M804" s="3"/>
      <c r="O804" s="74"/>
      <c r="T804" s="3"/>
      <c r="AX804" s="16"/>
      <c r="BC804" s="76"/>
      <c r="BH804" s="74"/>
      <c r="BM804" s="3"/>
      <c r="BN804" s="3"/>
      <c r="BO804" s="3"/>
      <c r="BP804" s="3"/>
      <c r="BQ804" s="3"/>
      <c r="BR804" s="4"/>
      <c r="BS804" s="79"/>
      <c r="BT804" s="3"/>
    </row>
    <row r="805" spans="1:72" ht="12.75" x14ac:dyDescent="0.2">
      <c r="A805" s="16"/>
      <c r="B805" s="73"/>
      <c r="C805" s="16"/>
      <c r="D805" s="16"/>
      <c r="J805" s="16"/>
      <c r="L805" s="3"/>
      <c r="M805" s="3"/>
      <c r="O805" s="74"/>
      <c r="T805" s="3"/>
      <c r="AX805" s="16"/>
      <c r="BC805" s="76"/>
      <c r="BH805" s="74"/>
      <c r="BM805" s="3"/>
      <c r="BN805" s="3"/>
      <c r="BO805" s="3"/>
      <c r="BP805" s="3"/>
      <c r="BQ805" s="3"/>
      <c r="BR805" s="4"/>
      <c r="BS805" s="79"/>
      <c r="BT805" s="3"/>
    </row>
    <row r="806" spans="1:72" ht="12.75" x14ac:dyDescent="0.2">
      <c r="A806" s="16"/>
      <c r="B806" s="73"/>
      <c r="C806" s="16"/>
      <c r="D806" s="16"/>
      <c r="J806" s="16"/>
      <c r="L806" s="3"/>
      <c r="M806" s="3"/>
      <c r="O806" s="74"/>
      <c r="T806" s="3"/>
      <c r="AX806" s="16"/>
      <c r="BC806" s="76"/>
      <c r="BH806" s="74"/>
      <c r="BM806" s="3"/>
      <c r="BN806" s="3"/>
      <c r="BO806" s="3"/>
      <c r="BP806" s="3"/>
      <c r="BQ806" s="3"/>
      <c r="BR806" s="4"/>
      <c r="BS806" s="79"/>
      <c r="BT806" s="3"/>
    </row>
    <row r="807" spans="1:72" ht="12.75" x14ac:dyDescent="0.2">
      <c r="A807" s="16"/>
      <c r="B807" s="73"/>
      <c r="C807" s="16"/>
      <c r="D807" s="16"/>
      <c r="J807" s="16"/>
      <c r="L807" s="3"/>
      <c r="M807" s="3"/>
      <c r="O807" s="74"/>
      <c r="T807" s="3"/>
      <c r="AX807" s="16"/>
      <c r="BC807" s="76"/>
      <c r="BH807" s="74"/>
      <c r="BM807" s="3"/>
      <c r="BN807" s="3"/>
      <c r="BO807" s="3"/>
      <c r="BP807" s="3"/>
      <c r="BQ807" s="3"/>
      <c r="BR807" s="4"/>
      <c r="BS807" s="79"/>
      <c r="BT807" s="3"/>
    </row>
    <row r="808" spans="1:72" ht="12.75" x14ac:dyDescent="0.2">
      <c r="A808" s="16"/>
      <c r="B808" s="73"/>
      <c r="C808" s="16"/>
      <c r="D808" s="16"/>
      <c r="J808" s="16"/>
      <c r="L808" s="3"/>
      <c r="M808" s="3"/>
      <c r="O808" s="74"/>
      <c r="T808" s="3"/>
      <c r="AX808" s="16"/>
      <c r="BC808" s="76"/>
      <c r="BH808" s="74"/>
      <c r="BM808" s="3"/>
      <c r="BN808" s="3"/>
      <c r="BO808" s="3"/>
      <c r="BP808" s="3"/>
      <c r="BQ808" s="3"/>
      <c r="BR808" s="4"/>
      <c r="BS808" s="79"/>
      <c r="BT808" s="3"/>
    </row>
    <row r="809" spans="1:72" ht="12.75" x14ac:dyDescent="0.2">
      <c r="A809" s="16"/>
      <c r="B809" s="73"/>
      <c r="C809" s="16"/>
      <c r="D809" s="16"/>
      <c r="J809" s="16"/>
      <c r="L809" s="3"/>
      <c r="M809" s="3"/>
      <c r="O809" s="74"/>
      <c r="T809" s="3"/>
      <c r="AX809" s="16"/>
      <c r="BC809" s="76"/>
      <c r="BH809" s="74"/>
      <c r="BM809" s="3"/>
      <c r="BN809" s="3"/>
      <c r="BO809" s="3"/>
      <c r="BP809" s="3"/>
      <c r="BQ809" s="3"/>
      <c r="BR809" s="4"/>
      <c r="BS809" s="79"/>
      <c r="BT809" s="3"/>
    </row>
    <row r="810" spans="1:72" ht="12.75" x14ac:dyDescent="0.2">
      <c r="A810" s="16"/>
      <c r="B810" s="73"/>
      <c r="C810" s="16"/>
      <c r="D810" s="16"/>
      <c r="J810" s="16"/>
      <c r="L810" s="3"/>
      <c r="M810" s="3"/>
      <c r="O810" s="74"/>
      <c r="T810" s="3"/>
      <c r="AX810" s="16"/>
      <c r="BC810" s="76"/>
      <c r="BH810" s="74"/>
      <c r="BM810" s="3"/>
      <c r="BN810" s="3"/>
      <c r="BO810" s="3"/>
      <c r="BP810" s="3"/>
      <c r="BQ810" s="3"/>
      <c r="BR810" s="4"/>
      <c r="BS810" s="79"/>
      <c r="BT810" s="3"/>
    </row>
    <row r="811" spans="1:72" ht="12.75" x14ac:dyDescent="0.2">
      <c r="A811" s="16"/>
      <c r="B811" s="73"/>
      <c r="C811" s="16"/>
      <c r="D811" s="16"/>
      <c r="J811" s="16"/>
      <c r="L811" s="3"/>
      <c r="M811" s="3"/>
      <c r="O811" s="74"/>
      <c r="T811" s="3"/>
      <c r="AX811" s="16"/>
      <c r="BC811" s="76"/>
      <c r="BH811" s="74"/>
      <c r="BM811" s="3"/>
      <c r="BN811" s="3"/>
      <c r="BO811" s="3"/>
      <c r="BP811" s="3"/>
      <c r="BQ811" s="3"/>
      <c r="BR811" s="4"/>
      <c r="BS811" s="79"/>
      <c r="BT811" s="3"/>
    </row>
    <row r="812" spans="1:72" ht="12.75" x14ac:dyDescent="0.2">
      <c r="A812" s="16"/>
      <c r="B812" s="73"/>
      <c r="C812" s="16"/>
      <c r="D812" s="16"/>
      <c r="J812" s="16"/>
      <c r="L812" s="3"/>
      <c r="M812" s="3"/>
      <c r="O812" s="74"/>
      <c r="T812" s="3"/>
      <c r="AX812" s="16"/>
      <c r="BC812" s="76"/>
      <c r="BH812" s="74"/>
      <c r="BM812" s="3"/>
      <c r="BN812" s="3"/>
      <c r="BO812" s="3"/>
      <c r="BP812" s="3"/>
      <c r="BQ812" s="3"/>
      <c r="BR812" s="4"/>
      <c r="BS812" s="79"/>
      <c r="BT812" s="3"/>
    </row>
    <row r="813" spans="1:72" ht="12.75" x14ac:dyDescent="0.2">
      <c r="A813" s="16"/>
      <c r="B813" s="73"/>
      <c r="C813" s="16"/>
      <c r="D813" s="16"/>
      <c r="J813" s="16"/>
      <c r="L813" s="3"/>
      <c r="M813" s="3"/>
      <c r="O813" s="74"/>
      <c r="T813" s="3"/>
      <c r="AX813" s="16"/>
      <c r="BC813" s="76"/>
      <c r="BH813" s="74"/>
      <c r="BM813" s="3"/>
      <c r="BN813" s="3"/>
      <c r="BO813" s="3"/>
      <c r="BP813" s="3"/>
      <c r="BQ813" s="3"/>
      <c r="BR813" s="4"/>
      <c r="BS813" s="79"/>
      <c r="BT813" s="3"/>
    </row>
    <row r="814" spans="1:72" ht="12.75" x14ac:dyDescent="0.2">
      <c r="A814" s="16"/>
      <c r="B814" s="73"/>
      <c r="C814" s="16"/>
      <c r="D814" s="16"/>
      <c r="J814" s="16"/>
      <c r="L814" s="3"/>
      <c r="M814" s="3"/>
      <c r="O814" s="74"/>
      <c r="T814" s="3"/>
      <c r="AX814" s="16"/>
      <c r="BC814" s="76"/>
      <c r="BH814" s="74"/>
      <c r="BM814" s="3"/>
      <c r="BN814" s="3"/>
      <c r="BO814" s="3"/>
      <c r="BP814" s="3"/>
      <c r="BQ814" s="3"/>
      <c r="BR814" s="4"/>
      <c r="BS814" s="79"/>
      <c r="BT814" s="3"/>
    </row>
    <row r="815" spans="1:72" ht="12.75" x14ac:dyDescent="0.2">
      <c r="A815" s="16"/>
      <c r="B815" s="73"/>
      <c r="C815" s="16"/>
      <c r="D815" s="16"/>
      <c r="J815" s="16"/>
      <c r="L815" s="3"/>
      <c r="M815" s="3"/>
      <c r="O815" s="74"/>
      <c r="T815" s="3"/>
      <c r="AX815" s="16"/>
      <c r="BC815" s="76"/>
      <c r="BH815" s="74"/>
      <c r="BM815" s="3"/>
      <c r="BN815" s="3"/>
      <c r="BO815" s="3"/>
      <c r="BP815" s="3"/>
      <c r="BQ815" s="3"/>
      <c r="BR815" s="4"/>
      <c r="BS815" s="79"/>
      <c r="BT815" s="3"/>
    </row>
    <row r="816" spans="1:72" ht="12.75" x14ac:dyDescent="0.2">
      <c r="A816" s="16"/>
      <c r="B816" s="73"/>
      <c r="C816" s="16"/>
      <c r="D816" s="16"/>
      <c r="J816" s="16"/>
      <c r="L816" s="3"/>
      <c r="M816" s="3"/>
      <c r="O816" s="74"/>
      <c r="T816" s="3"/>
      <c r="AX816" s="16"/>
      <c r="BC816" s="76"/>
      <c r="BH816" s="74"/>
      <c r="BM816" s="3"/>
      <c r="BN816" s="3"/>
      <c r="BO816" s="3"/>
      <c r="BP816" s="3"/>
      <c r="BQ816" s="3"/>
      <c r="BR816" s="4"/>
      <c r="BS816" s="79"/>
      <c r="BT816" s="3"/>
    </row>
    <row r="817" spans="1:72" ht="12.75" x14ac:dyDescent="0.2">
      <c r="A817" s="16"/>
      <c r="B817" s="73"/>
      <c r="C817" s="16"/>
      <c r="D817" s="16"/>
      <c r="J817" s="16"/>
      <c r="L817" s="3"/>
      <c r="M817" s="3"/>
      <c r="O817" s="74"/>
      <c r="T817" s="3"/>
      <c r="AX817" s="16"/>
      <c r="BC817" s="76"/>
      <c r="BH817" s="74"/>
      <c r="BM817" s="3"/>
      <c r="BN817" s="3"/>
      <c r="BO817" s="3"/>
      <c r="BP817" s="3"/>
      <c r="BQ817" s="3"/>
      <c r="BR817" s="4"/>
      <c r="BS817" s="79"/>
      <c r="BT817" s="3"/>
    </row>
    <row r="818" spans="1:72" ht="12.75" x14ac:dyDescent="0.2">
      <c r="A818" s="16"/>
      <c r="B818" s="73"/>
      <c r="C818" s="16"/>
      <c r="D818" s="16"/>
      <c r="J818" s="16"/>
      <c r="L818" s="3"/>
      <c r="M818" s="3"/>
      <c r="O818" s="74"/>
      <c r="T818" s="3"/>
      <c r="AX818" s="16"/>
      <c r="BC818" s="76"/>
      <c r="BH818" s="74"/>
      <c r="BM818" s="3"/>
      <c r="BN818" s="3"/>
      <c r="BO818" s="3"/>
      <c r="BP818" s="3"/>
      <c r="BQ818" s="3"/>
      <c r="BR818" s="4"/>
      <c r="BS818" s="79"/>
      <c r="BT818" s="3"/>
    </row>
    <row r="819" spans="1:72" ht="12.75" x14ac:dyDescent="0.2">
      <c r="A819" s="16"/>
      <c r="B819" s="73"/>
      <c r="C819" s="16"/>
      <c r="D819" s="16"/>
      <c r="J819" s="16"/>
      <c r="L819" s="3"/>
      <c r="M819" s="3"/>
      <c r="O819" s="74"/>
      <c r="T819" s="3"/>
      <c r="AX819" s="16"/>
      <c r="BC819" s="76"/>
      <c r="BH819" s="74"/>
      <c r="BM819" s="3"/>
      <c r="BN819" s="3"/>
      <c r="BO819" s="3"/>
      <c r="BP819" s="3"/>
      <c r="BQ819" s="3"/>
      <c r="BR819" s="4"/>
      <c r="BS819" s="79"/>
      <c r="BT819" s="3"/>
    </row>
    <row r="820" spans="1:72" ht="12.75" x14ac:dyDescent="0.2">
      <c r="A820" s="16"/>
      <c r="B820" s="73"/>
      <c r="C820" s="16"/>
      <c r="D820" s="16"/>
      <c r="J820" s="16"/>
      <c r="L820" s="3"/>
      <c r="M820" s="3"/>
      <c r="O820" s="74"/>
      <c r="T820" s="3"/>
      <c r="AX820" s="16"/>
      <c r="BC820" s="76"/>
      <c r="BH820" s="74"/>
      <c r="BM820" s="3"/>
      <c r="BN820" s="3"/>
      <c r="BO820" s="3"/>
      <c r="BP820" s="3"/>
      <c r="BQ820" s="3"/>
      <c r="BR820" s="4"/>
      <c r="BS820" s="79"/>
      <c r="BT820" s="3"/>
    </row>
    <row r="821" spans="1:72" ht="12.75" x14ac:dyDescent="0.2">
      <c r="A821" s="16"/>
      <c r="B821" s="73"/>
      <c r="C821" s="16"/>
      <c r="D821" s="16"/>
      <c r="J821" s="16"/>
      <c r="L821" s="3"/>
      <c r="M821" s="3"/>
      <c r="O821" s="74"/>
      <c r="T821" s="3"/>
      <c r="AX821" s="16"/>
      <c r="BC821" s="76"/>
      <c r="BH821" s="74"/>
      <c r="BM821" s="3"/>
      <c r="BN821" s="3"/>
      <c r="BO821" s="3"/>
      <c r="BP821" s="3"/>
      <c r="BQ821" s="3"/>
      <c r="BR821" s="4"/>
      <c r="BS821" s="79"/>
      <c r="BT821" s="3"/>
    </row>
    <row r="822" spans="1:72" ht="12.75" x14ac:dyDescent="0.2">
      <c r="A822" s="16"/>
      <c r="B822" s="73"/>
      <c r="C822" s="16"/>
      <c r="D822" s="16"/>
      <c r="J822" s="16"/>
      <c r="L822" s="3"/>
      <c r="M822" s="3"/>
      <c r="O822" s="74"/>
      <c r="T822" s="3"/>
      <c r="AX822" s="16"/>
      <c r="BC822" s="76"/>
      <c r="BH822" s="74"/>
      <c r="BM822" s="3"/>
      <c r="BN822" s="3"/>
      <c r="BO822" s="3"/>
      <c r="BP822" s="3"/>
      <c r="BQ822" s="3"/>
      <c r="BR822" s="4"/>
      <c r="BS822" s="79"/>
      <c r="BT822" s="3"/>
    </row>
    <row r="823" spans="1:72" ht="12.75" x14ac:dyDescent="0.2">
      <c r="A823" s="16"/>
      <c r="B823" s="73"/>
      <c r="C823" s="16"/>
      <c r="D823" s="16"/>
      <c r="J823" s="16"/>
      <c r="L823" s="3"/>
      <c r="M823" s="3"/>
      <c r="O823" s="74"/>
      <c r="T823" s="3"/>
      <c r="AX823" s="16"/>
      <c r="BC823" s="76"/>
      <c r="BH823" s="74"/>
      <c r="BM823" s="3"/>
      <c r="BN823" s="3"/>
      <c r="BO823" s="3"/>
      <c r="BP823" s="3"/>
      <c r="BQ823" s="3"/>
      <c r="BR823" s="4"/>
      <c r="BS823" s="79"/>
      <c r="BT823" s="3"/>
    </row>
    <row r="824" spans="1:72" ht="12.75" x14ac:dyDescent="0.2">
      <c r="A824" s="16"/>
      <c r="B824" s="73"/>
      <c r="C824" s="16"/>
      <c r="D824" s="16"/>
      <c r="J824" s="16"/>
      <c r="L824" s="3"/>
      <c r="M824" s="3"/>
      <c r="O824" s="74"/>
      <c r="T824" s="3"/>
      <c r="AX824" s="16"/>
      <c r="BC824" s="76"/>
      <c r="BH824" s="74"/>
      <c r="BM824" s="3"/>
      <c r="BN824" s="3"/>
      <c r="BO824" s="3"/>
      <c r="BP824" s="3"/>
      <c r="BQ824" s="3"/>
      <c r="BR824" s="4"/>
      <c r="BS824" s="79"/>
      <c r="BT824" s="3"/>
    </row>
    <row r="825" spans="1:72" ht="12.75" x14ac:dyDescent="0.2">
      <c r="A825" s="16"/>
      <c r="B825" s="73"/>
      <c r="C825" s="16"/>
      <c r="D825" s="16"/>
      <c r="J825" s="16"/>
      <c r="L825" s="3"/>
      <c r="M825" s="3"/>
      <c r="O825" s="74"/>
      <c r="T825" s="3"/>
      <c r="AX825" s="16"/>
      <c r="BC825" s="76"/>
      <c r="BH825" s="74"/>
      <c r="BM825" s="3"/>
      <c r="BN825" s="3"/>
      <c r="BO825" s="3"/>
      <c r="BP825" s="3"/>
      <c r="BQ825" s="3"/>
      <c r="BR825" s="4"/>
      <c r="BS825" s="79"/>
      <c r="BT825" s="3"/>
    </row>
    <row r="826" spans="1:72" ht="12.75" x14ac:dyDescent="0.2">
      <c r="A826" s="16"/>
      <c r="B826" s="73"/>
      <c r="C826" s="16"/>
      <c r="D826" s="16"/>
      <c r="J826" s="16"/>
      <c r="L826" s="3"/>
      <c r="M826" s="3"/>
      <c r="O826" s="74"/>
      <c r="T826" s="3"/>
      <c r="AX826" s="16"/>
      <c r="BC826" s="76"/>
      <c r="BH826" s="74"/>
      <c r="BM826" s="3"/>
      <c r="BN826" s="3"/>
      <c r="BO826" s="3"/>
      <c r="BP826" s="3"/>
      <c r="BQ826" s="3"/>
      <c r="BR826" s="4"/>
      <c r="BS826" s="79"/>
      <c r="BT826" s="3"/>
    </row>
    <row r="827" spans="1:72" ht="12.75" x14ac:dyDescent="0.2">
      <c r="A827" s="16"/>
      <c r="B827" s="73"/>
      <c r="C827" s="16"/>
      <c r="D827" s="16"/>
      <c r="J827" s="16"/>
      <c r="L827" s="3"/>
      <c r="M827" s="3"/>
      <c r="O827" s="74"/>
      <c r="T827" s="3"/>
      <c r="AX827" s="16"/>
      <c r="BC827" s="76"/>
      <c r="BH827" s="74"/>
      <c r="BM827" s="3"/>
      <c r="BN827" s="3"/>
      <c r="BO827" s="3"/>
      <c r="BP827" s="3"/>
      <c r="BQ827" s="3"/>
      <c r="BR827" s="4"/>
      <c r="BS827" s="79"/>
      <c r="BT827" s="3"/>
    </row>
    <row r="828" spans="1:72" ht="12.75" x14ac:dyDescent="0.2">
      <c r="A828" s="16"/>
      <c r="B828" s="73"/>
      <c r="C828" s="16"/>
      <c r="D828" s="16"/>
      <c r="J828" s="16"/>
      <c r="L828" s="3"/>
      <c r="M828" s="3"/>
      <c r="O828" s="74"/>
      <c r="T828" s="3"/>
      <c r="AX828" s="16"/>
      <c r="BC828" s="76"/>
      <c r="BH828" s="74"/>
      <c r="BM828" s="3"/>
      <c r="BN828" s="3"/>
      <c r="BO828" s="3"/>
      <c r="BP828" s="3"/>
      <c r="BQ828" s="3"/>
      <c r="BR828" s="4"/>
      <c r="BS828" s="79"/>
      <c r="BT828" s="3"/>
    </row>
    <row r="829" spans="1:72" ht="12.75" x14ac:dyDescent="0.2">
      <c r="A829" s="16"/>
      <c r="B829" s="73"/>
      <c r="C829" s="16"/>
      <c r="D829" s="16"/>
      <c r="J829" s="16"/>
      <c r="L829" s="3"/>
      <c r="M829" s="3"/>
      <c r="O829" s="74"/>
      <c r="T829" s="3"/>
      <c r="AX829" s="16"/>
      <c r="BC829" s="76"/>
      <c r="BH829" s="74"/>
      <c r="BM829" s="3"/>
      <c r="BN829" s="3"/>
      <c r="BO829" s="3"/>
      <c r="BP829" s="3"/>
      <c r="BQ829" s="3"/>
      <c r="BR829" s="4"/>
      <c r="BS829" s="79"/>
      <c r="BT829" s="3"/>
    </row>
    <row r="830" spans="1:72" ht="12.75" x14ac:dyDescent="0.2">
      <c r="A830" s="16"/>
      <c r="B830" s="73"/>
      <c r="C830" s="16"/>
      <c r="D830" s="16"/>
      <c r="J830" s="16"/>
      <c r="L830" s="3"/>
      <c r="M830" s="3"/>
      <c r="O830" s="74"/>
      <c r="T830" s="3"/>
      <c r="AX830" s="16"/>
      <c r="BC830" s="76"/>
      <c r="BH830" s="74"/>
      <c r="BM830" s="3"/>
      <c r="BN830" s="3"/>
      <c r="BO830" s="3"/>
      <c r="BP830" s="3"/>
      <c r="BQ830" s="3"/>
      <c r="BR830" s="4"/>
      <c r="BS830" s="79"/>
      <c r="BT830" s="3"/>
    </row>
    <row r="831" spans="1:72" ht="12.75" x14ac:dyDescent="0.2">
      <c r="A831" s="16"/>
      <c r="B831" s="73"/>
      <c r="C831" s="16"/>
      <c r="D831" s="16"/>
      <c r="J831" s="16"/>
      <c r="L831" s="3"/>
      <c r="M831" s="3"/>
      <c r="O831" s="74"/>
      <c r="T831" s="3"/>
      <c r="AX831" s="16"/>
      <c r="BC831" s="76"/>
      <c r="BH831" s="74"/>
      <c r="BM831" s="3"/>
      <c r="BN831" s="3"/>
      <c r="BO831" s="3"/>
      <c r="BP831" s="3"/>
      <c r="BQ831" s="3"/>
      <c r="BR831" s="4"/>
      <c r="BS831" s="79"/>
      <c r="BT831" s="3"/>
    </row>
    <row r="832" spans="1:72" ht="12.75" x14ac:dyDescent="0.2">
      <c r="A832" s="16"/>
      <c r="B832" s="73"/>
      <c r="C832" s="16"/>
      <c r="D832" s="16"/>
      <c r="J832" s="16"/>
      <c r="L832" s="3"/>
      <c r="M832" s="3"/>
      <c r="O832" s="74"/>
      <c r="T832" s="3"/>
      <c r="AX832" s="16"/>
      <c r="BC832" s="76"/>
      <c r="BH832" s="74"/>
      <c r="BM832" s="3"/>
      <c r="BN832" s="3"/>
      <c r="BO832" s="3"/>
      <c r="BP832" s="3"/>
      <c r="BQ832" s="3"/>
      <c r="BR832" s="4"/>
      <c r="BS832" s="79"/>
      <c r="BT832" s="3"/>
    </row>
    <row r="833" spans="1:72" ht="12.75" x14ac:dyDescent="0.2">
      <c r="A833" s="16"/>
      <c r="B833" s="73"/>
      <c r="C833" s="16"/>
      <c r="D833" s="16"/>
      <c r="J833" s="16"/>
      <c r="L833" s="3"/>
      <c r="M833" s="3"/>
      <c r="O833" s="74"/>
      <c r="T833" s="3"/>
      <c r="AX833" s="16"/>
      <c r="BC833" s="76"/>
      <c r="BH833" s="74"/>
      <c r="BM833" s="3"/>
      <c r="BN833" s="3"/>
      <c r="BO833" s="3"/>
      <c r="BP833" s="3"/>
      <c r="BQ833" s="3"/>
      <c r="BR833" s="4"/>
      <c r="BS833" s="79"/>
      <c r="BT833" s="3"/>
    </row>
    <row r="834" spans="1:72" ht="12.75" x14ac:dyDescent="0.2">
      <c r="A834" s="16"/>
      <c r="B834" s="73"/>
      <c r="C834" s="16"/>
      <c r="D834" s="16"/>
      <c r="J834" s="16"/>
      <c r="L834" s="3"/>
      <c r="M834" s="3"/>
      <c r="O834" s="74"/>
      <c r="T834" s="3"/>
      <c r="AX834" s="16"/>
      <c r="BC834" s="76"/>
      <c r="BH834" s="74"/>
      <c r="BM834" s="3"/>
      <c r="BN834" s="3"/>
      <c r="BO834" s="3"/>
      <c r="BP834" s="3"/>
      <c r="BQ834" s="3"/>
      <c r="BR834" s="4"/>
      <c r="BS834" s="79"/>
      <c r="BT834" s="3"/>
    </row>
    <row r="835" spans="1:72" ht="12.75" x14ac:dyDescent="0.2">
      <c r="A835" s="16"/>
      <c r="B835" s="73"/>
      <c r="C835" s="16"/>
      <c r="D835" s="16"/>
      <c r="J835" s="16"/>
      <c r="L835" s="3"/>
      <c r="M835" s="3"/>
      <c r="O835" s="74"/>
      <c r="T835" s="3"/>
      <c r="AX835" s="16"/>
      <c r="BC835" s="76"/>
      <c r="BH835" s="74"/>
      <c r="BM835" s="3"/>
      <c r="BN835" s="3"/>
      <c r="BO835" s="3"/>
      <c r="BP835" s="3"/>
      <c r="BQ835" s="3"/>
      <c r="BR835" s="4"/>
      <c r="BS835" s="79"/>
      <c r="BT835" s="3"/>
    </row>
    <row r="836" spans="1:72" ht="12.75" x14ac:dyDescent="0.2">
      <c r="A836" s="16"/>
      <c r="B836" s="73"/>
      <c r="C836" s="16"/>
      <c r="D836" s="16"/>
      <c r="J836" s="16"/>
      <c r="L836" s="3"/>
      <c r="M836" s="3"/>
      <c r="O836" s="74"/>
      <c r="T836" s="3"/>
      <c r="AX836" s="16"/>
      <c r="BC836" s="76"/>
      <c r="BH836" s="74"/>
      <c r="BM836" s="3"/>
      <c r="BN836" s="3"/>
      <c r="BO836" s="3"/>
      <c r="BP836" s="3"/>
      <c r="BQ836" s="3"/>
      <c r="BR836" s="4"/>
      <c r="BS836" s="79"/>
      <c r="BT836" s="3"/>
    </row>
    <row r="837" spans="1:72" ht="12.75" x14ac:dyDescent="0.2">
      <c r="A837" s="16"/>
      <c r="B837" s="73"/>
      <c r="C837" s="16"/>
      <c r="D837" s="16"/>
      <c r="J837" s="16"/>
      <c r="L837" s="3"/>
      <c r="M837" s="3"/>
      <c r="O837" s="74"/>
      <c r="T837" s="3"/>
      <c r="AX837" s="16"/>
      <c r="BC837" s="76"/>
      <c r="BH837" s="74"/>
      <c r="BM837" s="3"/>
      <c r="BN837" s="3"/>
      <c r="BO837" s="3"/>
      <c r="BP837" s="3"/>
      <c r="BQ837" s="3"/>
      <c r="BR837" s="4"/>
      <c r="BS837" s="79"/>
      <c r="BT837" s="3"/>
    </row>
    <row r="838" spans="1:72" ht="12.75" x14ac:dyDescent="0.2">
      <c r="A838" s="16"/>
      <c r="B838" s="73"/>
      <c r="C838" s="16"/>
      <c r="D838" s="16"/>
      <c r="J838" s="16"/>
      <c r="L838" s="3"/>
      <c r="M838" s="3"/>
      <c r="O838" s="74"/>
      <c r="T838" s="3"/>
      <c r="AX838" s="16"/>
      <c r="BC838" s="76"/>
      <c r="BH838" s="74"/>
      <c r="BM838" s="3"/>
      <c r="BN838" s="3"/>
      <c r="BO838" s="3"/>
      <c r="BP838" s="3"/>
      <c r="BQ838" s="3"/>
      <c r="BR838" s="4"/>
      <c r="BS838" s="79"/>
      <c r="BT838" s="3"/>
    </row>
    <row r="839" spans="1:72" ht="12.75" x14ac:dyDescent="0.2">
      <c r="A839" s="16"/>
      <c r="B839" s="73"/>
      <c r="C839" s="16"/>
      <c r="D839" s="16"/>
      <c r="J839" s="16"/>
      <c r="L839" s="3"/>
      <c r="M839" s="3"/>
      <c r="O839" s="74"/>
      <c r="T839" s="3"/>
      <c r="AX839" s="16"/>
      <c r="BC839" s="76"/>
      <c r="BH839" s="74"/>
      <c r="BM839" s="3"/>
      <c r="BN839" s="3"/>
      <c r="BO839" s="3"/>
      <c r="BP839" s="3"/>
      <c r="BQ839" s="3"/>
      <c r="BR839" s="4"/>
      <c r="BS839" s="79"/>
      <c r="BT839" s="3"/>
    </row>
    <row r="840" spans="1:72" ht="12.75" x14ac:dyDescent="0.2">
      <c r="A840" s="16"/>
      <c r="B840" s="73"/>
      <c r="C840" s="16"/>
      <c r="D840" s="16"/>
      <c r="J840" s="16"/>
      <c r="L840" s="3"/>
      <c r="M840" s="3"/>
      <c r="O840" s="74"/>
      <c r="T840" s="3"/>
      <c r="AX840" s="16"/>
      <c r="BC840" s="76"/>
      <c r="BH840" s="74"/>
      <c r="BM840" s="3"/>
      <c r="BN840" s="3"/>
      <c r="BO840" s="3"/>
      <c r="BP840" s="3"/>
      <c r="BQ840" s="3"/>
      <c r="BR840" s="4"/>
      <c r="BS840" s="79"/>
      <c r="BT840" s="3"/>
    </row>
    <row r="841" spans="1:72" ht="12.75" x14ac:dyDescent="0.2">
      <c r="A841" s="16"/>
      <c r="B841" s="73"/>
      <c r="C841" s="16"/>
      <c r="D841" s="16"/>
      <c r="J841" s="16"/>
      <c r="L841" s="3"/>
      <c r="M841" s="3"/>
      <c r="O841" s="74"/>
      <c r="T841" s="3"/>
      <c r="AX841" s="16"/>
      <c r="BC841" s="76"/>
      <c r="BH841" s="74"/>
      <c r="BM841" s="3"/>
      <c r="BN841" s="3"/>
      <c r="BO841" s="3"/>
      <c r="BP841" s="3"/>
      <c r="BQ841" s="3"/>
      <c r="BR841" s="4"/>
      <c r="BS841" s="79"/>
      <c r="BT841" s="3"/>
    </row>
    <row r="842" spans="1:72" ht="12.75" x14ac:dyDescent="0.2">
      <c r="A842" s="16"/>
      <c r="B842" s="73"/>
      <c r="C842" s="16"/>
      <c r="D842" s="16"/>
      <c r="J842" s="16"/>
      <c r="L842" s="3"/>
      <c r="M842" s="3"/>
      <c r="O842" s="74"/>
      <c r="T842" s="3"/>
      <c r="AX842" s="16"/>
      <c r="BC842" s="76"/>
      <c r="BH842" s="74"/>
      <c r="BM842" s="3"/>
      <c r="BN842" s="3"/>
      <c r="BO842" s="3"/>
      <c r="BP842" s="3"/>
      <c r="BQ842" s="3"/>
      <c r="BR842" s="4"/>
      <c r="BS842" s="79"/>
      <c r="BT842" s="3"/>
    </row>
    <row r="843" spans="1:72" ht="12.75" x14ac:dyDescent="0.2">
      <c r="A843" s="16"/>
      <c r="B843" s="73"/>
      <c r="C843" s="16"/>
      <c r="D843" s="16"/>
      <c r="J843" s="16"/>
      <c r="L843" s="3"/>
      <c r="M843" s="3"/>
      <c r="O843" s="74"/>
      <c r="T843" s="3"/>
      <c r="AX843" s="16"/>
      <c r="BC843" s="76"/>
      <c r="BH843" s="74"/>
      <c r="BM843" s="3"/>
      <c r="BN843" s="3"/>
      <c r="BO843" s="3"/>
      <c r="BP843" s="3"/>
      <c r="BQ843" s="3"/>
      <c r="BR843" s="4"/>
      <c r="BS843" s="79"/>
      <c r="BT843" s="3"/>
    </row>
    <row r="844" spans="1:72" ht="12.75" x14ac:dyDescent="0.2">
      <c r="A844" s="16"/>
      <c r="B844" s="73"/>
      <c r="C844" s="16"/>
      <c r="D844" s="16"/>
      <c r="J844" s="16"/>
      <c r="L844" s="3"/>
      <c r="M844" s="3"/>
      <c r="O844" s="74"/>
      <c r="T844" s="3"/>
      <c r="AX844" s="16"/>
      <c r="BC844" s="76"/>
      <c r="BH844" s="74"/>
      <c r="BM844" s="3"/>
      <c r="BN844" s="3"/>
      <c r="BO844" s="3"/>
      <c r="BP844" s="3"/>
      <c r="BQ844" s="3"/>
      <c r="BR844" s="4"/>
      <c r="BS844" s="79"/>
      <c r="BT844" s="3"/>
    </row>
    <row r="845" spans="1:72" ht="12.75" x14ac:dyDescent="0.2">
      <c r="A845" s="16"/>
      <c r="B845" s="73"/>
      <c r="C845" s="16"/>
      <c r="D845" s="16"/>
      <c r="J845" s="16"/>
      <c r="L845" s="3"/>
      <c r="M845" s="3"/>
      <c r="O845" s="74"/>
      <c r="T845" s="3"/>
      <c r="AX845" s="16"/>
      <c r="BC845" s="76"/>
      <c r="BH845" s="74"/>
      <c r="BM845" s="3"/>
      <c r="BN845" s="3"/>
      <c r="BO845" s="3"/>
      <c r="BP845" s="3"/>
      <c r="BQ845" s="3"/>
      <c r="BR845" s="4"/>
      <c r="BS845" s="79"/>
      <c r="BT845" s="3"/>
    </row>
    <row r="846" spans="1:72" ht="12.75" x14ac:dyDescent="0.2">
      <c r="A846" s="16"/>
      <c r="B846" s="73"/>
      <c r="C846" s="16"/>
      <c r="D846" s="16"/>
      <c r="J846" s="16"/>
      <c r="L846" s="3"/>
      <c r="M846" s="3"/>
      <c r="O846" s="74"/>
      <c r="T846" s="3"/>
      <c r="AX846" s="16"/>
      <c r="BC846" s="76"/>
      <c r="BH846" s="74"/>
      <c r="BM846" s="3"/>
      <c r="BN846" s="3"/>
      <c r="BO846" s="3"/>
      <c r="BP846" s="3"/>
      <c r="BQ846" s="3"/>
      <c r="BR846" s="4"/>
      <c r="BS846" s="79"/>
      <c r="BT846" s="3"/>
    </row>
    <row r="847" spans="1:72" ht="12.75" x14ac:dyDescent="0.2">
      <c r="A847" s="16"/>
      <c r="B847" s="73"/>
      <c r="C847" s="16"/>
      <c r="D847" s="16"/>
      <c r="J847" s="16"/>
      <c r="L847" s="3"/>
      <c r="M847" s="3"/>
      <c r="O847" s="74"/>
      <c r="T847" s="3"/>
      <c r="AX847" s="16"/>
      <c r="BC847" s="76"/>
      <c r="BH847" s="74"/>
      <c r="BM847" s="3"/>
      <c r="BN847" s="3"/>
      <c r="BO847" s="3"/>
      <c r="BP847" s="3"/>
      <c r="BQ847" s="3"/>
      <c r="BR847" s="4"/>
      <c r="BS847" s="79"/>
      <c r="BT847" s="3"/>
    </row>
    <row r="848" spans="1:72" ht="12.75" x14ac:dyDescent="0.2">
      <c r="A848" s="16"/>
      <c r="B848" s="73"/>
      <c r="C848" s="16"/>
      <c r="D848" s="16"/>
      <c r="J848" s="16"/>
      <c r="L848" s="3"/>
      <c r="M848" s="3"/>
      <c r="O848" s="74"/>
      <c r="T848" s="3"/>
      <c r="AX848" s="16"/>
      <c r="BC848" s="76"/>
      <c r="BH848" s="74"/>
      <c r="BM848" s="3"/>
      <c r="BN848" s="3"/>
      <c r="BO848" s="3"/>
      <c r="BP848" s="3"/>
      <c r="BQ848" s="3"/>
      <c r="BR848" s="4"/>
      <c r="BS848" s="79"/>
      <c r="BT848" s="3"/>
    </row>
    <row r="849" spans="1:72" ht="12.75" x14ac:dyDescent="0.2">
      <c r="A849" s="16"/>
      <c r="B849" s="73"/>
      <c r="C849" s="16"/>
      <c r="D849" s="16"/>
      <c r="J849" s="16"/>
      <c r="L849" s="3"/>
      <c r="M849" s="3"/>
      <c r="O849" s="74"/>
      <c r="T849" s="3"/>
      <c r="AX849" s="16"/>
      <c r="BC849" s="76"/>
      <c r="BH849" s="74"/>
      <c r="BM849" s="3"/>
      <c r="BN849" s="3"/>
      <c r="BO849" s="3"/>
      <c r="BP849" s="3"/>
      <c r="BQ849" s="3"/>
      <c r="BR849" s="4"/>
      <c r="BS849" s="79"/>
      <c r="BT849" s="3"/>
    </row>
    <row r="850" spans="1:72" ht="12.75" x14ac:dyDescent="0.2">
      <c r="A850" s="16"/>
      <c r="B850" s="73"/>
      <c r="C850" s="16"/>
      <c r="D850" s="16"/>
      <c r="J850" s="16"/>
      <c r="L850" s="3"/>
      <c r="M850" s="3"/>
      <c r="O850" s="74"/>
      <c r="T850" s="3"/>
      <c r="AX850" s="16"/>
      <c r="BC850" s="76"/>
      <c r="BH850" s="74"/>
      <c r="BM850" s="3"/>
      <c r="BN850" s="3"/>
      <c r="BO850" s="3"/>
      <c r="BP850" s="3"/>
      <c r="BQ850" s="3"/>
      <c r="BR850" s="4"/>
      <c r="BS850" s="79"/>
      <c r="BT850" s="3"/>
    </row>
    <row r="851" spans="1:72" ht="12.75" x14ac:dyDescent="0.2">
      <c r="A851" s="16"/>
      <c r="B851" s="73"/>
      <c r="C851" s="16"/>
      <c r="D851" s="16"/>
      <c r="J851" s="16"/>
      <c r="L851" s="3"/>
      <c r="M851" s="3"/>
      <c r="O851" s="74"/>
      <c r="T851" s="3"/>
      <c r="AX851" s="16"/>
      <c r="BC851" s="76"/>
      <c r="BH851" s="74"/>
      <c r="BM851" s="3"/>
      <c r="BN851" s="3"/>
      <c r="BO851" s="3"/>
      <c r="BP851" s="3"/>
      <c r="BQ851" s="3"/>
      <c r="BR851" s="4"/>
      <c r="BS851" s="79"/>
      <c r="BT851" s="3"/>
    </row>
    <row r="852" spans="1:72" ht="12.75" x14ac:dyDescent="0.2">
      <c r="A852" s="16"/>
      <c r="B852" s="73"/>
      <c r="C852" s="16"/>
      <c r="D852" s="16"/>
      <c r="J852" s="16"/>
      <c r="L852" s="3"/>
      <c r="M852" s="3"/>
      <c r="O852" s="74"/>
      <c r="T852" s="3"/>
      <c r="AX852" s="16"/>
      <c r="BC852" s="76"/>
      <c r="BH852" s="74"/>
      <c r="BM852" s="3"/>
      <c r="BN852" s="3"/>
      <c r="BO852" s="3"/>
      <c r="BP852" s="3"/>
      <c r="BQ852" s="3"/>
      <c r="BR852" s="4"/>
      <c r="BS852" s="79"/>
      <c r="BT852" s="3"/>
    </row>
    <row r="853" spans="1:72" ht="12.75" x14ac:dyDescent="0.2">
      <c r="A853" s="16"/>
      <c r="B853" s="73"/>
      <c r="C853" s="16"/>
      <c r="D853" s="16"/>
      <c r="J853" s="16"/>
      <c r="L853" s="3"/>
      <c r="M853" s="3"/>
      <c r="O853" s="74"/>
      <c r="T853" s="3"/>
      <c r="AX853" s="16"/>
      <c r="BC853" s="76"/>
      <c r="BH853" s="74"/>
      <c r="BM853" s="3"/>
      <c r="BN853" s="3"/>
      <c r="BO853" s="3"/>
      <c r="BP853" s="3"/>
      <c r="BQ853" s="3"/>
      <c r="BR853" s="4"/>
      <c r="BS853" s="79"/>
      <c r="BT853" s="3"/>
    </row>
    <row r="854" spans="1:72" ht="12.75" x14ac:dyDescent="0.2">
      <c r="A854" s="16"/>
      <c r="B854" s="73"/>
      <c r="C854" s="16"/>
      <c r="D854" s="16"/>
      <c r="J854" s="16"/>
      <c r="L854" s="3"/>
      <c r="M854" s="3"/>
      <c r="O854" s="74"/>
      <c r="T854" s="3"/>
      <c r="AX854" s="16"/>
      <c r="BC854" s="76"/>
      <c r="BH854" s="74"/>
      <c r="BM854" s="3"/>
      <c r="BN854" s="3"/>
      <c r="BO854" s="3"/>
      <c r="BP854" s="3"/>
      <c r="BQ854" s="3"/>
      <c r="BR854" s="4"/>
      <c r="BS854" s="79"/>
      <c r="BT854" s="3"/>
    </row>
    <row r="855" spans="1:72" ht="12.75" x14ac:dyDescent="0.2">
      <c r="A855" s="16"/>
      <c r="B855" s="73"/>
      <c r="C855" s="16"/>
      <c r="D855" s="16"/>
      <c r="J855" s="16"/>
      <c r="L855" s="3"/>
      <c r="M855" s="3"/>
      <c r="O855" s="74"/>
      <c r="T855" s="3"/>
      <c r="AX855" s="16"/>
      <c r="BC855" s="76"/>
      <c r="BH855" s="74"/>
      <c r="BM855" s="3"/>
      <c r="BN855" s="3"/>
      <c r="BO855" s="3"/>
      <c r="BP855" s="3"/>
      <c r="BQ855" s="3"/>
      <c r="BR855" s="4"/>
      <c r="BS855" s="79"/>
      <c r="BT855" s="3"/>
    </row>
    <row r="856" spans="1:72" ht="12.75" x14ac:dyDescent="0.2">
      <c r="A856" s="16"/>
      <c r="B856" s="73"/>
      <c r="C856" s="16"/>
      <c r="D856" s="16"/>
      <c r="J856" s="16"/>
      <c r="L856" s="3"/>
      <c r="M856" s="3"/>
      <c r="O856" s="74"/>
      <c r="T856" s="3"/>
      <c r="AX856" s="16"/>
      <c r="BC856" s="76"/>
      <c r="BH856" s="74"/>
      <c r="BM856" s="3"/>
      <c r="BN856" s="3"/>
      <c r="BO856" s="3"/>
      <c r="BP856" s="3"/>
      <c r="BQ856" s="3"/>
      <c r="BR856" s="4"/>
      <c r="BS856" s="79"/>
      <c r="BT856" s="3"/>
    </row>
    <row r="857" spans="1:72" ht="12.75" x14ac:dyDescent="0.2">
      <c r="A857" s="16"/>
      <c r="B857" s="73"/>
      <c r="C857" s="16"/>
      <c r="D857" s="16"/>
      <c r="J857" s="16"/>
      <c r="L857" s="3"/>
      <c r="M857" s="3"/>
      <c r="O857" s="74"/>
      <c r="T857" s="3"/>
      <c r="AX857" s="16"/>
      <c r="BC857" s="76"/>
      <c r="BH857" s="74"/>
      <c r="BM857" s="3"/>
      <c r="BN857" s="3"/>
      <c r="BO857" s="3"/>
      <c r="BP857" s="3"/>
      <c r="BQ857" s="3"/>
      <c r="BR857" s="4"/>
      <c r="BS857" s="79"/>
      <c r="BT857" s="3"/>
    </row>
    <row r="858" spans="1:72" ht="12.75" x14ac:dyDescent="0.2">
      <c r="A858" s="16"/>
      <c r="B858" s="73"/>
      <c r="C858" s="16"/>
      <c r="D858" s="16"/>
      <c r="J858" s="16"/>
      <c r="L858" s="3"/>
      <c r="M858" s="3"/>
      <c r="O858" s="74"/>
      <c r="T858" s="3"/>
      <c r="AX858" s="16"/>
      <c r="BC858" s="76"/>
      <c r="BH858" s="74"/>
      <c r="BM858" s="3"/>
      <c r="BN858" s="3"/>
      <c r="BO858" s="3"/>
      <c r="BP858" s="3"/>
      <c r="BQ858" s="3"/>
      <c r="BR858" s="4"/>
      <c r="BS858" s="79"/>
      <c r="BT858" s="3"/>
    </row>
    <row r="859" spans="1:72" ht="12.75" x14ac:dyDescent="0.2">
      <c r="A859" s="16"/>
      <c r="B859" s="73"/>
      <c r="C859" s="16"/>
      <c r="D859" s="16"/>
      <c r="J859" s="16"/>
      <c r="L859" s="3"/>
      <c r="M859" s="3"/>
      <c r="O859" s="74"/>
      <c r="T859" s="3"/>
      <c r="AX859" s="16"/>
      <c r="BC859" s="76"/>
      <c r="BH859" s="74"/>
      <c r="BM859" s="3"/>
      <c r="BN859" s="3"/>
      <c r="BO859" s="3"/>
      <c r="BP859" s="3"/>
      <c r="BQ859" s="3"/>
      <c r="BR859" s="4"/>
      <c r="BS859" s="79"/>
      <c r="BT859" s="3"/>
    </row>
    <row r="860" spans="1:72" ht="12.75" x14ac:dyDescent="0.2">
      <c r="A860" s="16"/>
      <c r="B860" s="73"/>
      <c r="C860" s="16"/>
      <c r="D860" s="16"/>
      <c r="J860" s="16"/>
      <c r="L860" s="3"/>
      <c r="M860" s="3"/>
      <c r="O860" s="74"/>
      <c r="T860" s="3"/>
      <c r="AX860" s="16"/>
      <c r="BC860" s="76"/>
      <c r="BH860" s="74"/>
      <c r="BM860" s="3"/>
      <c r="BN860" s="3"/>
      <c r="BO860" s="3"/>
      <c r="BP860" s="3"/>
      <c r="BQ860" s="3"/>
      <c r="BR860" s="4"/>
      <c r="BS860" s="79"/>
      <c r="BT860" s="3"/>
    </row>
    <row r="861" spans="1:72" ht="12.75" x14ac:dyDescent="0.2">
      <c r="A861" s="16"/>
      <c r="B861" s="73"/>
      <c r="C861" s="16"/>
      <c r="D861" s="16"/>
      <c r="J861" s="16"/>
      <c r="L861" s="3"/>
      <c r="M861" s="3"/>
      <c r="O861" s="74"/>
      <c r="T861" s="3"/>
      <c r="AX861" s="16"/>
      <c r="BC861" s="76"/>
      <c r="BH861" s="74"/>
      <c r="BM861" s="3"/>
      <c r="BN861" s="3"/>
      <c r="BO861" s="3"/>
      <c r="BP861" s="3"/>
      <c r="BQ861" s="3"/>
      <c r="BR861" s="4"/>
      <c r="BS861" s="79"/>
      <c r="BT861" s="3"/>
    </row>
    <row r="862" spans="1:72" ht="12.75" x14ac:dyDescent="0.2">
      <c r="A862" s="16"/>
      <c r="B862" s="73"/>
      <c r="C862" s="16"/>
      <c r="D862" s="16"/>
      <c r="J862" s="16"/>
      <c r="L862" s="3"/>
      <c r="M862" s="3"/>
      <c r="O862" s="74"/>
      <c r="T862" s="3"/>
      <c r="AX862" s="16"/>
      <c r="BC862" s="76"/>
      <c r="BH862" s="74"/>
      <c r="BM862" s="3"/>
      <c r="BN862" s="3"/>
      <c r="BO862" s="3"/>
      <c r="BP862" s="3"/>
      <c r="BQ862" s="3"/>
      <c r="BR862" s="4"/>
      <c r="BS862" s="79"/>
      <c r="BT862" s="3"/>
    </row>
    <row r="863" spans="1:72" ht="12.75" x14ac:dyDescent="0.2">
      <c r="A863" s="16"/>
      <c r="B863" s="73"/>
      <c r="C863" s="16"/>
      <c r="D863" s="16"/>
      <c r="J863" s="16"/>
      <c r="L863" s="3"/>
      <c r="M863" s="3"/>
      <c r="O863" s="74"/>
      <c r="T863" s="3"/>
      <c r="AX863" s="16"/>
      <c r="BC863" s="76"/>
      <c r="BH863" s="74"/>
      <c r="BM863" s="3"/>
      <c r="BN863" s="3"/>
      <c r="BO863" s="3"/>
      <c r="BP863" s="3"/>
      <c r="BQ863" s="3"/>
      <c r="BR863" s="4"/>
      <c r="BS863" s="79"/>
      <c r="BT863" s="3"/>
    </row>
    <row r="864" spans="1:72" ht="12.75" x14ac:dyDescent="0.2">
      <c r="A864" s="16"/>
      <c r="B864" s="73"/>
      <c r="C864" s="16"/>
      <c r="D864" s="16"/>
      <c r="J864" s="16"/>
      <c r="L864" s="3"/>
      <c r="M864" s="3"/>
      <c r="O864" s="74"/>
      <c r="T864" s="3"/>
      <c r="AX864" s="16"/>
      <c r="BC864" s="76"/>
      <c r="BH864" s="74"/>
      <c r="BM864" s="3"/>
      <c r="BN864" s="3"/>
      <c r="BO864" s="3"/>
      <c r="BP864" s="3"/>
      <c r="BQ864" s="3"/>
      <c r="BR864" s="4"/>
      <c r="BS864" s="79"/>
      <c r="BT864" s="3"/>
    </row>
    <row r="865" spans="1:72" ht="12.75" x14ac:dyDescent="0.2">
      <c r="A865" s="16"/>
      <c r="B865" s="73"/>
      <c r="C865" s="16"/>
      <c r="D865" s="16"/>
      <c r="J865" s="16"/>
      <c r="L865" s="3"/>
      <c r="M865" s="3"/>
      <c r="O865" s="74"/>
      <c r="T865" s="3"/>
      <c r="AX865" s="16"/>
      <c r="BC865" s="76"/>
      <c r="BH865" s="74"/>
      <c r="BM865" s="3"/>
      <c r="BN865" s="3"/>
      <c r="BO865" s="3"/>
      <c r="BP865" s="3"/>
      <c r="BQ865" s="3"/>
      <c r="BR865" s="4"/>
      <c r="BS865" s="79"/>
      <c r="BT865" s="3"/>
    </row>
    <row r="866" spans="1:72" ht="12.75" x14ac:dyDescent="0.2">
      <c r="A866" s="16"/>
      <c r="B866" s="73"/>
      <c r="C866" s="16"/>
      <c r="D866" s="16"/>
      <c r="J866" s="16"/>
      <c r="L866" s="3"/>
      <c r="M866" s="3"/>
      <c r="O866" s="74"/>
      <c r="T866" s="3"/>
      <c r="AX866" s="16"/>
      <c r="BC866" s="76"/>
      <c r="BH866" s="74"/>
      <c r="BM866" s="3"/>
      <c r="BN866" s="3"/>
      <c r="BO866" s="3"/>
      <c r="BP866" s="3"/>
      <c r="BQ866" s="3"/>
      <c r="BR866" s="4"/>
      <c r="BS866" s="79"/>
      <c r="BT866" s="3"/>
    </row>
    <row r="867" spans="1:72" ht="12.75" x14ac:dyDescent="0.2">
      <c r="A867" s="16"/>
      <c r="B867" s="73"/>
      <c r="C867" s="16"/>
      <c r="D867" s="16"/>
      <c r="J867" s="16"/>
      <c r="L867" s="3"/>
      <c r="M867" s="3"/>
      <c r="O867" s="74"/>
      <c r="T867" s="3"/>
      <c r="AX867" s="16"/>
      <c r="BC867" s="76"/>
      <c r="BH867" s="74"/>
      <c r="BM867" s="3"/>
      <c r="BN867" s="3"/>
      <c r="BO867" s="3"/>
      <c r="BP867" s="3"/>
      <c r="BQ867" s="3"/>
      <c r="BR867" s="4"/>
      <c r="BS867" s="79"/>
      <c r="BT867" s="3"/>
    </row>
    <row r="868" spans="1:72" ht="12.75" x14ac:dyDescent="0.2">
      <c r="A868" s="16"/>
      <c r="B868" s="73"/>
      <c r="C868" s="16"/>
      <c r="D868" s="16"/>
      <c r="J868" s="16"/>
      <c r="L868" s="3"/>
      <c r="M868" s="3"/>
      <c r="O868" s="74"/>
      <c r="T868" s="3"/>
      <c r="AX868" s="16"/>
      <c r="BC868" s="76"/>
      <c r="BH868" s="74"/>
      <c r="BM868" s="3"/>
      <c r="BN868" s="3"/>
      <c r="BO868" s="3"/>
      <c r="BP868" s="3"/>
      <c r="BQ868" s="3"/>
      <c r="BR868" s="4"/>
      <c r="BS868" s="79"/>
      <c r="BT868" s="3"/>
    </row>
    <row r="869" spans="1:72" ht="12.75" x14ac:dyDescent="0.2">
      <c r="A869" s="16"/>
      <c r="B869" s="73"/>
      <c r="C869" s="16"/>
      <c r="D869" s="16"/>
      <c r="J869" s="16"/>
      <c r="L869" s="3"/>
      <c r="M869" s="3"/>
      <c r="O869" s="74"/>
      <c r="T869" s="3"/>
      <c r="AX869" s="16"/>
      <c r="BC869" s="76"/>
      <c r="BH869" s="74"/>
      <c r="BM869" s="3"/>
      <c r="BN869" s="3"/>
      <c r="BO869" s="3"/>
      <c r="BP869" s="3"/>
      <c r="BQ869" s="3"/>
      <c r="BR869" s="4"/>
      <c r="BS869" s="79"/>
      <c r="BT869" s="3"/>
    </row>
    <row r="870" spans="1:72" ht="12.75" x14ac:dyDescent="0.2">
      <c r="A870" s="16"/>
      <c r="B870" s="73"/>
      <c r="C870" s="16"/>
      <c r="D870" s="16"/>
      <c r="J870" s="16"/>
      <c r="L870" s="3"/>
      <c r="M870" s="3"/>
      <c r="O870" s="74"/>
      <c r="T870" s="3"/>
      <c r="AX870" s="16"/>
      <c r="BC870" s="76"/>
      <c r="BH870" s="74"/>
      <c r="BM870" s="3"/>
      <c r="BN870" s="3"/>
      <c r="BO870" s="3"/>
      <c r="BP870" s="3"/>
      <c r="BQ870" s="3"/>
      <c r="BR870" s="4"/>
      <c r="BS870" s="79"/>
      <c r="BT870" s="3"/>
    </row>
    <row r="871" spans="1:72" ht="12.75" x14ac:dyDescent="0.2">
      <c r="A871" s="16"/>
      <c r="B871" s="73"/>
      <c r="C871" s="16"/>
      <c r="D871" s="16"/>
      <c r="J871" s="16"/>
      <c r="L871" s="3"/>
      <c r="M871" s="3"/>
      <c r="O871" s="74"/>
      <c r="T871" s="3"/>
      <c r="AX871" s="16"/>
      <c r="BC871" s="76"/>
      <c r="BH871" s="74"/>
      <c r="BM871" s="3"/>
      <c r="BN871" s="3"/>
      <c r="BO871" s="3"/>
      <c r="BP871" s="3"/>
      <c r="BQ871" s="3"/>
      <c r="BR871" s="4"/>
      <c r="BS871" s="79"/>
      <c r="BT871" s="3"/>
    </row>
    <row r="872" spans="1:72" ht="12.75" x14ac:dyDescent="0.2">
      <c r="A872" s="16"/>
      <c r="B872" s="73"/>
      <c r="C872" s="16"/>
      <c r="D872" s="16"/>
      <c r="J872" s="16"/>
      <c r="L872" s="3"/>
      <c r="M872" s="3"/>
      <c r="O872" s="74"/>
      <c r="T872" s="3"/>
      <c r="AX872" s="16"/>
      <c r="BC872" s="76"/>
      <c r="BH872" s="74"/>
      <c r="BM872" s="3"/>
      <c r="BN872" s="3"/>
      <c r="BO872" s="3"/>
      <c r="BP872" s="3"/>
      <c r="BQ872" s="3"/>
      <c r="BR872" s="4"/>
      <c r="BS872" s="79"/>
      <c r="BT872" s="3"/>
    </row>
    <row r="873" spans="1:72" ht="12.75" x14ac:dyDescent="0.2">
      <c r="A873" s="16"/>
      <c r="B873" s="73"/>
      <c r="C873" s="16"/>
      <c r="D873" s="16"/>
      <c r="J873" s="16"/>
      <c r="L873" s="3"/>
      <c r="M873" s="3"/>
      <c r="O873" s="74"/>
      <c r="T873" s="3"/>
      <c r="AX873" s="16"/>
      <c r="BC873" s="76"/>
      <c r="BH873" s="74"/>
      <c r="BM873" s="3"/>
      <c r="BN873" s="3"/>
      <c r="BO873" s="3"/>
      <c r="BP873" s="3"/>
      <c r="BQ873" s="3"/>
      <c r="BR873" s="4"/>
      <c r="BS873" s="79"/>
      <c r="BT873" s="3"/>
    </row>
    <row r="874" spans="1:72" ht="12.75" x14ac:dyDescent="0.2">
      <c r="A874" s="16"/>
      <c r="B874" s="73"/>
      <c r="C874" s="16"/>
      <c r="D874" s="16"/>
      <c r="J874" s="16"/>
      <c r="L874" s="3"/>
      <c r="M874" s="3"/>
      <c r="O874" s="74"/>
      <c r="T874" s="3"/>
      <c r="AX874" s="16"/>
      <c r="BC874" s="76"/>
      <c r="BH874" s="74"/>
      <c r="BM874" s="3"/>
      <c r="BN874" s="3"/>
      <c r="BO874" s="3"/>
      <c r="BP874" s="3"/>
      <c r="BQ874" s="3"/>
      <c r="BR874" s="4"/>
      <c r="BS874" s="79"/>
      <c r="BT874" s="3"/>
    </row>
    <row r="875" spans="1:72" ht="12.75" x14ac:dyDescent="0.2">
      <c r="A875" s="16"/>
      <c r="B875" s="73"/>
      <c r="C875" s="16"/>
      <c r="D875" s="16"/>
      <c r="J875" s="16"/>
      <c r="L875" s="3"/>
      <c r="M875" s="3"/>
      <c r="O875" s="74"/>
      <c r="T875" s="3"/>
      <c r="AX875" s="16"/>
      <c r="BC875" s="76"/>
      <c r="BH875" s="74"/>
      <c r="BM875" s="3"/>
      <c r="BN875" s="3"/>
      <c r="BO875" s="3"/>
      <c r="BP875" s="3"/>
      <c r="BQ875" s="3"/>
      <c r="BR875" s="4"/>
      <c r="BS875" s="79"/>
      <c r="BT875" s="3"/>
    </row>
    <row r="876" spans="1:72" ht="12.75" x14ac:dyDescent="0.2">
      <c r="A876" s="16"/>
      <c r="B876" s="73"/>
      <c r="C876" s="16"/>
      <c r="D876" s="16"/>
      <c r="J876" s="16"/>
      <c r="L876" s="3"/>
      <c r="M876" s="3"/>
      <c r="O876" s="74"/>
      <c r="T876" s="3"/>
      <c r="AX876" s="16"/>
      <c r="BC876" s="76"/>
      <c r="BH876" s="74"/>
      <c r="BM876" s="3"/>
      <c r="BN876" s="3"/>
      <c r="BO876" s="3"/>
      <c r="BP876" s="3"/>
      <c r="BQ876" s="3"/>
      <c r="BR876" s="4"/>
      <c r="BS876" s="79"/>
      <c r="BT876" s="3"/>
    </row>
    <row r="877" spans="1:72" ht="12.75" x14ac:dyDescent="0.2">
      <c r="A877" s="16"/>
      <c r="B877" s="73"/>
      <c r="C877" s="16"/>
      <c r="D877" s="16"/>
      <c r="J877" s="16"/>
      <c r="L877" s="3"/>
      <c r="M877" s="3"/>
      <c r="O877" s="74"/>
      <c r="T877" s="3"/>
      <c r="AX877" s="16"/>
      <c r="BC877" s="76"/>
      <c r="BH877" s="74"/>
      <c r="BM877" s="3"/>
      <c r="BN877" s="3"/>
      <c r="BO877" s="3"/>
      <c r="BP877" s="3"/>
      <c r="BQ877" s="3"/>
      <c r="BR877" s="4"/>
      <c r="BS877" s="79"/>
      <c r="BT877" s="3"/>
    </row>
    <row r="878" spans="1:72" ht="12.75" x14ac:dyDescent="0.2">
      <c r="A878" s="16"/>
      <c r="B878" s="73"/>
      <c r="C878" s="16"/>
      <c r="D878" s="16"/>
      <c r="J878" s="16"/>
      <c r="L878" s="3"/>
      <c r="M878" s="3"/>
      <c r="O878" s="74"/>
      <c r="T878" s="3"/>
      <c r="AX878" s="16"/>
      <c r="BC878" s="76"/>
      <c r="BH878" s="74"/>
      <c r="BM878" s="3"/>
      <c r="BN878" s="3"/>
      <c r="BO878" s="3"/>
      <c r="BP878" s="3"/>
      <c r="BQ878" s="3"/>
      <c r="BR878" s="4"/>
      <c r="BS878" s="79"/>
      <c r="BT878" s="3"/>
    </row>
    <row r="879" spans="1:72" ht="12.75" x14ac:dyDescent="0.2">
      <c r="A879" s="16"/>
      <c r="B879" s="73"/>
      <c r="C879" s="16"/>
      <c r="D879" s="16"/>
      <c r="J879" s="16"/>
      <c r="L879" s="3"/>
      <c r="M879" s="3"/>
      <c r="O879" s="74"/>
      <c r="T879" s="3"/>
      <c r="AX879" s="16"/>
      <c r="BC879" s="76"/>
      <c r="BH879" s="74"/>
      <c r="BM879" s="3"/>
      <c r="BN879" s="3"/>
      <c r="BO879" s="3"/>
      <c r="BP879" s="3"/>
      <c r="BQ879" s="3"/>
      <c r="BR879" s="4"/>
      <c r="BS879" s="79"/>
      <c r="BT879" s="3"/>
    </row>
    <row r="880" spans="1:72" ht="12.75" x14ac:dyDescent="0.2">
      <c r="A880" s="16"/>
      <c r="B880" s="73"/>
      <c r="C880" s="16"/>
      <c r="D880" s="16"/>
      <c r="J880" s="16"/>
      <c r="L880" s="3"/>
      <c r="M880" s="3"/>
      <c r="O880" s="74"/>
      <c r="T880" s="3"/>
      <c r="AX880" s="16"/>
      <c r="BC880" s="76"/>
      <c r="BH880" s="74"/>
      <c r="BM880" s="3"/>
      <c r="BN880" s="3"/>
      <c r="BO880" s="3"/>
      <c r="BP880" s="3"/>
      <c r="BQ880" s="3"/>
      <c r="BR880" s="4"/>
      <c r="BS880" s="79"/>
      <c r="BT880" s="3"/>
    </row>
    <row r="881" spans="1:72" ht="12.75" x14ac:dyDescent="0.2">
      <c r="A881" s="16"/>
      <c r="B881" s="73"/>
      <c r="C881" s="16"/>
      <c r="D881" s="16"/>
      <c r="J881" s="16"/>
      <c r="L881" s="3"/>
      <c r="M881" s="3"/>
      <c r="O881" s="74"/>
      <c r="T881" s="3"/>
      <c r="AX881" s="16"/>
      <c r="BC881" s="76"/>
      <c r="BH881" s="74"/>
      <c r="BM881" s="3"/>
      <c r="BN881" s="3"/>
      <c r="BO881" s="3"/>
      <c r="BP881" s="3"/>
      <c r="BQ881" s="3"/>
      <c r="BR881" s="4"/>
      <c r="BS881" s="79"/>
      <c r="BT881" s="3"/>
    </row>
    <row r="882" spans="1:72" ht="12.75" x14ac:dyDescent="0.2">
      <c r="A882" s="16"/>
      <c r="B882" s="73"/>
      <c r="C882" s="16"/>
      <c r="D882" s="16"/>
      <c r="J882" s="16"/>
      <c r="L882" s="3"/>
      <c r="M882" s="3"/>
      <c r="O882" s="74"/>
      <c r="T882" s="3"/>
      <c r="AX882" s="16"/>
      <c r="BC882" s="76"/>
      <c r="BH882" s="74"/>
      <c r="BM882" s="3"/>
      <c r="BN882" s="3"/>
      <c r="BO882" s="3"/>
      <c r="BP882" s="3"/>
      <c r="BQ882" s="3"/>
      <c r="BR882" s="4"/>
      <c r="BS882" s="79"/>
      <c r="BT882" s="3"/>
    </row>
    <row r="883" spans="1:72" ht="12.75" x14ac:dyDescent="0.2">
      <c r="A883" s="16"/>
      <c r="B883" s="73"/>
      <c r="C883" s="16"/>
      <c r="D883" s="16"/>
      <c r="J883" s="16"/>
      <c r="L883" s="3"/>
      <c r="M883" s="3"/>
      <c r="O883" s="74"/>
      <c r="T883" s="3"/>
      <c r="AX883" s="16"/>
      <c r="BC883" s="76"/>
      <c r="BH883" s="74"/>
      <c r="BM883" s="3"/>
      <c r="BN883" s="3"/>
      <c r="BO883" s="3"/>
      <c r="BP883" s="3"/>
      <c r="BQ883" s="3"/>
      <c r="BR883" s="4"/>
      <c r="BS883" s="79"/>
      <c r="BT883" s="3"/>
    </row>
    <row r="884" spans="1:72" ht="12.75" x14ac:dyDescent="0.2">
      <c r="A884" s="16"/>
      <c r="B884" s="73"/>
      <c r="C884" s="16"/>
      <c r="D884" s="16"/>
      <c r="J884" s="16"/>
      <c r="L884" s="3"/>
      <c r="M884" s="3"/>
      <c r="O884" s="74"/>
      <c r="T884" s="3"/>
      <c r="AX884" s="16"/>
      <c r="BC884" s="76"/>
      <c r="BH884" s="74"/>
      <c r="BM884" s="3"/>
      <c r="BN884" s="3"/>
      <c r="BO884" s="3"/>
      <c r="BP884" s="3"/>
      <c r="BQ884" s="3"/>
      <c r="BR884" s="4"/>
      <c r="BS884" s="79"/>
      <c r="BT884" s="3"/>
    </row>
    <row r="885" spans="1:72" ht="12.75" x14ac:dyDescent="0.2">
      <c r="A885" s="16"/>
      <c r="B885" s="73"/>
      <c r="C885" s="16"/>
      <c r="D885" s="16"/>
      <c r="J885" s="16"/>
      <c r="L885" s="3"/>
      <c r="M885" s="3"/>
      <c r="O885" s="74"/>
      <c r="T885" s="3"/>
      <c r="AX885" s="16"/>
      <c r="BC885" s="76"/>
      <c r="BH885" s="74"/>
      <c r="BM885" s="3"/>
      <c r="BN885" s="3"/>
      <c r="BO885" s="3"/>
      <c r="BP885" s="3"/>
      <c r="BQ885" s="3"/>
      <c r="BR885" s="4"/>
      <c r="BS885" s="79"/>
      <c r="BT885" s="3"/>
    </row>
    <row r="886" spans="1:72" ht="12.75" x14ac:dyDescent="0.2">
      <c r="A886" s="16"/>
      <c r="B886" s="73"/>
      <c r="C886" s="16"/>
      <c r="D886" s="16"/>
      <c r="J886" s="16"/>
      <c r="L886" s="3"/>
      <c r="M886" s="3"/>
      <c r="O886" s="74"/>
      <c r="T886" s="3"/>
      <c r="AX886" s="16"/>
      <c r="BC886" s="76"/>
      <c r="BH886" s="74"/>
      <c r="BM886" s="3"/>
      <c r="BN886" s="3"/>
      <c r="BO886" s="3"/>
      <c r="BP886" s="3"/>
      <c r="BQ886" s="3"/>
      <c r="BR886" s="4"/>
      <c r="BS886" s="79"/>
      <c r="BT886" s="3"/>
    </row>
    <row r="887" spans="1:72" ht="12.75" x14ac:dyDescent="0.2">
      <c r="A887" s="16"/>
      <c r="B887" s="73"/>
      <c r="C887" s="16"/>
      <c r="D887" s="16"/>
      <c r="J887" s="16"/>
      <c r="L887" s="3"/>
      <c r="M887" s="3"/>
      <c r="O887" s="74"/>
      <c r="T887" s="3"/>
      <c r="AX887" s="16"/>
      <c r="BC887" s="76"/>
      <c r="BH887" s="74"/>
      <c r="BM887" s="3"/>
      <c r="BN887" s="3"/>
      <c r="BO887" s="3"/>
      <c r="BP887" s="3"/>
      <c r="BQ887" s="3"/>
      <c r="BR887" s="4"/>
      <c r="BS887" s="79"/>
      <c r="BT887" s="3"/>
    </row>
    <row r="888" spans="1:72" ht="12.75" x14ac:dyDescent="0.2">
      <c r="A888" s="16"/>
      <c r="B888" s="73"/>
      <c r="C888" s="16"/>
      <c r="D888" s="16"/>
      <c r="J888" s="16"/>
      <c r="L888" s="3"/>
      <c r="M888" s="3"/>
      <c r="O888" s="74"/>
      <c r="T888" s="3"/>
      <c r="AX888" s="16"/>
      <c r="BC888" s="76"/>
      <c r="BH888" s="74"/>
      <c r="BM888" s="3"/>
      <c r="BN888" s="3"/>
      <c r="BO888" s="3"/>
      <c r="BP888" s="3"/>
      <c r="BQ888" s="3"/>
      <c r="BR888" s="4"/>
      <c r="BS888" s="79"/>
      <c r="BT888" s="3"/>
    </row>
    <row r="889" spans="1:72" ht="12.75" x14ac:dyDescent="0.2">
      <c r="A889" s="16"/>
      <c r="B889" s="73"/>
      <c r="C889" s="16"/>
      <c r="D889" s="16"/>
      <c r="J889" s="16"/>
      <c r="L889" s="3"/>
      <c r="M889" s="3"/>
      <c r="O889" s="74"/>
      <c r="T889" s="3"/>
      <c r="AX889" s="16"/>
      <c r="BC889" s="76"/>
      <c r="BH889" s="74"/>
      <c r="BM889" s="3"/>
      <c r="BN889" s="3"/>
      <c r="BO889" s="3"/>
      <c r="BP889" s="3"/>
      <c r="BQ889" s="3"/>
      <c r="BR889" s="4"/>
      <c r="BS889" s="79"/>
      <c r="BT889" s="3"/>
    </row>
    <row r="890" spans="1:72" ht="12.75" x14ac:dyDescent="0.2">
      <c r="A890" s="16"/>
      <c r="B890" s="73"/>
      <c r="C890" s="16"/>
      <c r="D890" s="16"/>
      <c r="J890" s="16"/>
      <c r="L890" s="3"/>
      <c r="M890" s="3"/>
      <c r="O890" s="74"/>
      <c r="T890" s="3"/>
      <c r="AX890" s="16"/>
      <c r="BC890" s="76"/>
      <c r="BH890" s="74"/>
      <c r="BM890" s="3"/>
      <c r="BN890" s="3"/>
      <c r="BO890" s="3"/>
      <c r="BP890" s="3"/>
      <c r="BQ890" s="3"/>
      <c r="BR890" s="4"/>
      <c r="BS890" s="79"/>
      <c r="BT890" s="3"/>
    </row>
    <row r="891" spans="1:72" ht="12.75" x14ac:dyDescent="0.2">
      <c r="A891" s="16"/>
      <c r="B891" s="73"/>
      <c r="C891" s="16"/>
      <c r="D891" s="16"/>
      <c r="J891" s="16"/>
      <c r="L891" s="3"/>
      <c r="M891" s="3"/>
      <c r="O891" s="74"/>
      <c r="T891" s="3"/>
      <c r="AX891" s="16"/>
      <c r="BC891" s="76"/>
      <c r="BH891" s="74"/>
      <c r="BM891" s="3"/>
      <c r="BN891" s="3"/>
      <c r="BO891" s="3"/>
      <c r="BP891" s="3"/>
      <c r="BQ891" s="3"/>
      <c r="BR891" s="4"/>
      <c r="BS891" s="79"/>
      <c r="BT891" s="3"/>
    </row>
    <row r="892" spans="1:72" ht="12.75" x14ac:dyDescent="0.2">
      <c r="A892" s="16"/>
      <c r="B892" s="73"/>
      <c r="C892" s="16"/>
      <c r="D892" s="16"/>
      <c r="J892" s="16"/>
      <c r="L892" s="3"/>
      <c r="M892" s="3"/>
      <c r="O892" s="74"/>
      <c r="T892" s="3"/>
      <c r="AX892" s="16"/>
      <c r="BC892" s="76"/>
      <c r="BH892" s="74"/>
      <c r="BM892" s="3"/>
      <c r="BN892" s="3"/>
      <c r="BO892" s="3"/>
      <c r="BP892" s="3"/>
      <c r="BQ892" s="3"/>
      <c r="BR892" s="4"/>
      <c r="BS892" s="79"/>
      <c r="BT892" s="3"/>
    </row>
    <row r="893" spans="1:72" ht="12.75" x14ac:dyDescent="0.2">
      <c r="A893" s="16"/>
      <c r="B893" s="73"/>
      <c r="C893" s="16"/>
      <c r="D893" s="16"/>
      <c r="J893" s="16"/>
      <c r="L893" s="3"/>
      <c r="M893" s="3"/>
      <c r="O893" s="74"/>
      <c r="T893" s="3"/>
      <c r="AX893" s="16"/>
      <c r="BC893" s="76"/>
      <c r="BH893" s="74"/>
      <c r="BM893" s="3"/>
      <c r="BN893" s="3"/>
      <c r="BO893" s="3"/>
      <c r="BP893" s="3"/>
      <c r="BQ893" s="3"/>
      <c r="BR893" s="4"/>
      <c r="BS893" s="79"/>
      <c r="BT893" s="3"/>
    </row>
    <row r="894" spans="1:72" ht="12.75" x14ac:dyDescent="0.2">
      <c r="A894" s="16"/>
      <c r="B894" s="73"/>
      <c r="C894" s="16"/>
      <c r="D894" s="16"/>
      <c r="J894" s="16"/>
      <c r="L894" s="3"/>
      <c r="M894" s="3"/>
      <c r="O894" s="74"/>
      <c r="T894" s="3"/>
      <c r="AX894" s="16"/>
      <c r="BC894" s="76"/>
      <c r="BH894" s="74"/>
      <c r="BM894" s="3"/>
      <c r="BN894" s="3"/>
      <c r="BO894" s="3"/>
      <c r="BP894" s="3"/>
      <c r="BQ894" s="3"/>
      <c r="BR894" s="4"/>
      <c r="BS894" s="79"/>
      <c r="BT894" s="3"/>
    </row>
    <row r="895" spans="1:72" ht="12.75" x14ac:dyDescent="0.2">
      <c r="A895" s="16"/>
      <c r="B895" s="73"/>
      <c r="C895" s="16"/>
      <c r="D895" s="16"/>
      <c r="J895" s="16"/>
      <c r="L895" s="3"/>
      <c r="M895" s="3"/>
      <c r="O895" s="74"/>
      <c r="T895" s="3"/>
      <c r="AX895" s="16"/>
      <c r="BC895" s="76"/>
      <c r="BH895" s="74"/>
      <c r="BM895" s="3"/>
      <c r="BN895" s="3"/>
      <c r="BO895" s="3"/>
      <c r="BP895" s="3"/>
      <c r="BQ895" s="3"/>
      <c r="BR895" s="4"/>
      <c r="BS895" s="79"/>
      <c r="BT895" s="3"/>
    </row>
    <row r="896" spans="1:72" ht="12.75" x14ac:dyDescent="0.2">
      <c r="A896" s="16"/>
      <c r="B896" s="73"/>
      <c r="C896" s="16"/>
      <c r="D896" s="16"/>
      <c r="J896" s="16"/>
      <c r="L896" s="3"/>
      <c r="M896" s="3"/>
      <c r="O896" s="74"/>
      <c r="T896" s="3"/>
      <c r="AX896" s="16"/>
      <c r="BC896" s="76"/>
      <c r="BH896" s="74"/>
      <c r="BM896" s="3"/>
      <c r="BN896" s="3"/>
      <c r="BO896" s="3"/>
      <c r="BP896" s="3"/>
      <c r="BQ896" s="3"/>
      <c r="BR896" s="4"/>
      <c r="BS896" s="79"/>
      <c r="BT896" s="3"/>
    </row>
    <row r="897" spans="1:72" ht="12.75" x14ac:dyDescent="0.2">
      <c r="A897" s="16"/>
      <c r="B897" s="73"/>
      <c r="C897" s="16"/>
      <c r="D897" s="16"/>
      <c r="J897" s="16"/>
      <c r="L897" s="3"/>
      <c r="M897" s="3"/>
      <c r="O897" s="74"/>
      <c r="T897" s="3"/>
      <c r="AX897" s="16"/>
      <c r="BC897" s="76"/>
      <c r="BH897" s="74"/>
      <c r="BM897" s="3"/>
      <c r="BN897" s="3"/>
      <c r="BO897" s="3"/>
      <c r="BP897" s="3"/>
      <c r="BQ897" s="3"/>
      <c r="BR897" s="4"/>
      <c r="BS897" s="79"/>
      <c r="BT897" s="3"/>
    </row>
    <row r="898" spans="1:72" ht="12.75" x14ac:dyDescent="0.2">
      <c r="A898" s="16"/>
      <c r="B898" s="73"/>
      <c r="C898" s="16"/>
      <c r="D898" s="16"/>
      <c r="J898" s="16"/>
      <c r="L898" s="3"/>
      <c r="M898" s="3"/>
      <c r="O898" s="74"/>
      <c r="T898" s="3"/>
      <c r="AX898" s="16"/>
      <c r="BC898" s="76"/>
      <c r="BH898" s="74"/>
      <c r="BM898" s="3"/>
      <c r="BN898" s="3"/>
      <c r="BO898" s="3"/>
      <c r="BP898" s="3"/>
      <c r="BQ898" s="3"/>
      <c r="BR898" s="4"/>
      <c r="BS898" s="79"/>
      <c r="BT898" s="3"/>
    </row>
    <row r="899" spans="1:72" ht="12.75" x14ac:dyDescent="0.2">
      <c r="A899" s="16"/>
      <c r="B899" s="73"/>
      <c r="C899" s="16"/>
      <c r="D899" s="16"/>
      <c r="J899" s="16"/>
      <c r="L899" s="3"/>
      <c r="M899" s="3"/>
      <c r="O899" s="74"/>
      <c r="T899" s="3"/>
      <c r="AX899" s="16"/>
      <c r="BC899" s="76"/>
      <c r="BH899" s="74"/>
      <c r="BM899" s="3"/>
      <c r="BN899" s="3"/>
      <c r="BO899" s="3"/>
      <c r="BP899" s="3"/>
      <c r="BQ899" s="3"/>
      <c r="BR899" s="4"/>
      <c r="BS899" s="79"/>
      <c r="BT899" s="3"/>
    </row>
    <row r="900" spans="1:72" ht="12.75" x14ac:dyDescent="0.2">
      <c r="A900" s="16"/>
      <c r="B900" s="73"/>
      <c r="C900" s="16"/>
      <c r="D900" s="16"/>
      <c r="J900" s="16"/>
      <c r="L900" s="3"/>
      <c r="M900" s="3"/>
      <c r="O900" s="74"/>
      <c r="T900" s="3"/>
      <c r="AX900" s="16"/>
      <c r="BC900" s="76"/>
      <c r="BH900" s="74"/>
      <c r="BM900" s="3"/>
      <c r="BN900" s="3"/>
      <c r="BO900" s="3"/>
      <c r="BP900" s="3"/>
      <c r="BQ900" s="3"/>
      <c r="BR900" s="4"/>
      <c r="BS900" s="79"/>
      <c r="BT900" s="3"/>
    </row>
    <row r="901" spans="1:72" ht="12.75" x14ac:dyDescent="0.2">
      <c r="A901" s="16"/>
      <c r="B901" s="73"/>
      <c r="C901" s="16"/>
      <c r="D901" s="16"/>
      <c r="J901" s="16"/>
      <c r="L901" s="3"/>
      <c r="M901" s="3"/>
      <c r="O901" s="74"/>
      <c r="T901" s="3"/>
      <c r="AX901" s="16"/>
      <c r="BC901" s="76"/>
      <c r="BH901" s="74"/>
      <c r="BM901" s="3"/>
      <c r="BN901" s="3"/>
      <c r="BO901" s="3"/>
      <c r="BP901" s="3"/>
      <c r="BQ901" s="3"/>
      <c r="BR901" s="4"/>
      <c r="BS901" s="79"/>
      <c r="BT901" s="3"/>
    </row>
    <row r="902" spans="1:72" ht="12.75" x14ac:dyDescent="0.2">
      <c r="A902" s="16"/>
      <c r="B902" s="73"/>
      <c r="C902" s="16"/>
      <c r="D902" s="16"/>
      <c r="J902" s="16"/>
      <c r="L902" s="3"/>
      <c r="M902" s="3"/>
      <c r="O902" s="74"/>
      <c r="T902" s="3"/>
      <c r="AX902" s="16"/>
      <c r="BC902" s="76"/>
      <c r="BH902" s="74"/>
      <c r="BM902" s="3"/>
      <c r="BN902" s="3"/>
      <c r="BO902" s="3"/>
      <c r="BP902" s="3"/>
      <c r="BQ902" s="3"/>
      <c r="BR902" s="4"/>
      <c r="BS902" s="79"/>
      <c r="BT902" s="3"/>
    </row>
    <row r="903" spans="1:72" ht="12.75" x14ac:dyDescent="0.2">
      <c r="A903" s="16"/>
      <c r="B903" s="73"/>
      <c r="C903" s="16"/>
      <c r="D903" s="16"/>
      <c r="J903" s="16"/>
      <c r="L903" s="3"/>
      <c r="M903" s="3"/>
      <c r="O903" s="74"/>
      <c r="T903" s="3"/>
      <c r="AX903" s="16"/>
      <c r="BC903" s="76"/>
      <c r="BH903" s="74"/>
      <c r="BM903" s="3"/>
      <c r="BN903" s="3"/>
      <c r="BO903" s="3"/>
      <c r="BP903" s="3"/>
      <c r="BQ903" s="3"/>
      <c r="BR903" s="4"/>
      <c r="BS903" s="79"/>
      <c r="BT903" s="3"/>
    </row>
    <row r="904" spans="1:72" ht="12.75" x14ac:dyDescent="0.2">
      <c r="A904" s="16"/>
      <c r="B904" s="73"/>
      <c r="C904" s="16"/>
      <c r="D904" s="16"/>
      <c r="J904" s="16"/>
      <c r="L904" s="3"/>
      <c r="M904" s="3"/>
      <c r="O904" s="74"/>
      <c r="T904" s="3"/>
      <c r="AX904" s="16"/>
      <c r="BC904" s="76"/>
      <c r="BH904" s="74"/>
      <c r="BM904" s="3"/>
      <c r="BN904" s="3"/>
      <c r="BO904" s="3"/>
      <c r="BP904" s="3"/>
      <c r="BQ904" s="3"/>
      <c r="BR904" s="4"/>
      <c r="BS904" s="79"/>
      <c r="BT904" s="3"/>
    </row>
    <row r="905" spans="1:72" ht="12.75" x14ac:dyDescent="0.2">
      <c r="A905" s="16"/>
      <c r="B905" s="73"/>
      <c r="C905" s="16"/>
      <c r="D905" s="16"/>
      <c r="J905" s="16"/>
      <c r="L905" s="3"/>
      <c r="M905" s="3"/>
      <c r="O905" s="74"/>
      <c r="T905" s="3"/>
      <c r="AX905" s="16"/>
      <c r="BC905" s="76"/>
      <c r="BH905" s="74"/>
      <c r="BM905" s="3"/>
      <c r="BN905" s="3"/>
      <c r="BO905" s="3"/>
      <c r="BP905" s="3"/>
      <c r="BQ905" s="3"/>
      <c r="BR905" s="4"/>
      <c r="BS905" s="79"/>
      <c r="BT905" s="3"/>
    </row>
    <row r="906" spans="1:72" ht="12.75" x14ac:dyDescent="0.2">
      <c r="A906" s="16"/>
      <c r="B906" s="73"/>
      <c r="C906" s="16"/>
      <c r="D906" s="16"/>
      <c r="J906" s="16"/>
      <c r="L906" s="3"/>
      <c r="M906" s="3"/>
      <c r="O906" s="74"/>
      <c r="T906" s="3"/>
      <c r="AX906" s="16"/>
      <c r="BC906" s="76"/>
      <c r="BH906" s="74"/>
      <c r="BM906" s="3"/>
      <c r="BN906" s="3"/>
      <c r="BO906" s="3"/>
      <c r="BP906" s="3"/>
      <c r="BQ906" s="3"/>
      <c r="BR906" s="4"/>
      <c r="BS906" s="79"/>
      <c r="BT906" s="3"/>
    </row>
    <row r="907" spans="1:72" ht="12.75" x14ac:dyDescent="0.2">
      <c r="A907" s="16"/>
      <c r="B907" s="73"/>
      <c r="C907" s="16"/>
      <c r="D907" s="16"/>
      <c r="J907" s="16"/>
      <c r="L907" s="3"/>
      <c r="M907" s="3"/>
      <c r="O907" s="74"/>
      <c r="T907" s="3"/>
      <c r="AX907" s="16"/>
      <c r="BC907" s="76"/>
      <c r="BH907" s="74"/>
      <c r="BM907" s="3"/>
      <c r="BN907" s="3"/>
      <c r="BO907" s="3"/>
      <c r="BP907" s="3"/>
      <c r="BQ907" s="3"/>
      <c r="BR907" s="4"/>
      <c r="BS907" s="79"/>
      <c r="BT907" s="3"/>
    </row>
    <row r="908" spans="1:72" ht="12.75" x14ac:dyDescent="0.2">
      <c r="A908" s="16"/>
      <c r="B908" s="73"/>
      <c r="C908" s="16"/>
      <c r="D908" s="16"/>
      <c r="J908" s="16"/>
      <c r="L908" s="3"/>
      <c r="M908" s="3"/>
      <c r="O908" s="74"/>
      <c r="T908" s="3"/>
      <c r="AX908" s="16"/>
      <c r="BC908" s="76"/>
      <c r="BH908" s="74"/>
      <c r="BM908" s="3"/>
      <c r="BN908" s="3"/>
      <c r="BO908" s="3"/>
      <c r="BP908" s="3"/>
      <c r="BQ908" s="3"/>
      <c r="BR908" s="4"/>
      <c r="BS908" s="79"/>
      <c r="BT908" s="3"/>
    </row>
    <row r="909" spans="1:72" ht="12.75" x14ac:dyDescent="0.2">
      <c r="A909" s="16"/>
      <c r="B909" s="73"/>
      <c r="C909" s="16"/>
      <c r="D909" s="16"/>
      <c r="J909" s="16"/>
      <c r="L909" s="3"/>
      <c r="M909" s="3"/>
      <c r="O909" s="74"/>
      <c r="T909" s="3"/>
      <c r="AX909" s="16"/>
      <c r="BC909" s="76"/>
      <c r="BH909" s="74"/>
      <c r="BM909" s="3"/>
      <c r="BN909" s="3"/>
      <c r="BO909" s="3"/>
      <c r="BP909" s="3"/>
      <c r="BQ909" s="3"/>
      <c r="BR909" s="4"/>
      <c r="BS909" s="79"/>
      <c r="BT909" s="3"/>
    </row>
    <row r="910" spans="1:72" ht="12.75" x14ac:dyDescent="0.2">
      <c r="A910" s="16"/>
      <c r="B910" s="73"/>
      <c r="C910" s="16"/>
      <c r="D910" s="16"/>
      <c r="J910" s="16"/>
      <c r="L910" s="3"/>
      <c r="M910" s="3"/>
      <c r="O910" s="74"/>
      <c r="T910" s="3"/>
      <c r="AX910" s="16"/>
      <c r="BC910" s="76"/>
      <c r="BH910" s="74"/>
      <c r="BM910" s="3"/>
      <c r="BN910" s="3"/>
      <c r="BO910" s="3"/>
      <c r="BP910" s="3"/>
      <c r="BQ910" s="3"/>
      <c r="BR910" s="4"/>
      <c r="BS910" s="79"/>
      <c r="BT910" s="3"/>
    </row>
    <row r="911" spans="1:72" ht="12.75" x14ac:dyDescent="0.2">
      <c r="A911" s="16"/>
      <c r="B911" s="73"/>
      <c r="C911" s="16"/>
      <c r="D911" s="16"/>
      <c r="J911" s="16"/>
      <c r="L911" s="3"/>
      <c r="M911" s="3"/>
      <c r="O911" s="74"/>
      <c r="T911" s="3"/>
      <c r="AX911" s="16"/>
      <c r="BC911" s="76"/>
      <c r="BH911" s="74"/>
      <c r="BM911" s="3"/>
      <c r="BN911" s="3"/>
      <c r="BO911" s="3"/>
      <c r="BP911" s="3"/>
      <c r="BQ911" s="3"/>
      <c r="BR911" s="4"/>
      <c r="BS911" s="79"/>
      <c r="BT911" s="3"/>
    </row>
    <row r="912" spans="1:72" ht="12.75" x14ac:dyDescent="0.2">
      <c r="A912" s="16"/>
      <c r="B912" s="73"/>
      <c r="C912" s="16"/>
      <c r="D912" s="16"/>
      <c r="J912" s="16"/>
      <c r="L912" s="3"/>
      <c r="M912" s="3"/>
      <c r="O912" s="74"/>
      <c r="T912" s="3"/>
      <c r="AX912" s="16"/>
      <c r="BC912" s="76"/>
      <c r="BH912" s="74"/>
      <c r="BM912" s="3"/>
      <c r="BN912" s="3"/>
      <c r="BO912" s="3"/>
      <c r="BP912" s="3"/>
      <c r="BQ912" s="3"/>
      <c r="BR912" s="4"/>
      <c r="BS912" s="79"/>
      <c r="BT912" s="3"/>
    </row>
    <row r="913" spans="1:72" ht="12.75" x14ac:dyDescent="0.2">
      <c r="A913" s="16"/>
      <c r="B913" s="73"/>
      <c r="C913" s="16"/>
      <c r="D913" s="16"/>
      <c r="J913" s="16"/>
      <c r="L913" s="3"/>
      <c r="M913" s="3"/>
      <c r="O913" s="74"/>
      <c r="T913" s="3"/>
      <c r="AX913" s="16"/>
      <c r="BC913" s="76"/>
      <c r="BH913" s="74"/>
      <c r="BM913" s="3"/>
      <c r="BN913" s="3"/>
      <c r="BO913" s="3"/>
      <c r="BP913" s="3"/>
      <c r="BQ913" s="3"/>
      <c r="BR913" s="4"/>
      <c r="BS913" s="79"/>
      <c r="BT913" s="3"/>
    </row>
    <row r="914" spans="1:72" ht="12.75" x14ac:dyDescent="0.2">
      <c r="A914" s="16"/>
      <c r="B914" s="73"/>
      <c r="C914" s="16"/>
      <c r="D914" s="16"/>
      <c r="J914" s="16"/>
      <c r="L914" s="3"/>
      <c r="M914" s="3"/>
      <c r="O914" s="74"/>
      <c r="T914" s="3"/>
      <c r="AX914" s="16"/>
      <c r="BC914" s="76"/>
      <c r="BH914" s="74"/>
      <c r="BM914" s="3"/>
      <c r="BN914" s="3"/>
      <c r="BO914" s="3"/>
      <c r="BP914" s="3"/>
      <c r="BQ914" s="3"/>
      <c r="BR914" s="4"/>
      <c r="BS914" s="79"/>
      <c r="BT914" s="3"/>
    </row>
    <row r="915" spans="1:72" ht="12.75" x14ac:dyDescent="0.2">
      <c r="A915" s="16"/>
      <c r="B915" s="73"/>
      <c r="C915" s="16"/>
      <c r="D915" s="16"/>
      <c r="J915" s="16"/>
      <c r="L915" s="3"/>
      <c r="M915" s="3"/>
      <c r="O915" s="74"/>
      <c r="T915" s="3"/>
      <c r="AX915" s="16"/>
      <c r="BC915" s="76"/>
      <c r="BH915" s="74"/>
      <c r="BM915" s="3"/>
      <c r="BN915" s="3"/>
      <c r="BO915" s="3"/>
      <c r="BP915" s="3"/>
      <c r="BQ915" s="3"/>
      <c r="BR915" s="4"/>
      <c r="BS915" s="79"/>
      <c r="BT915" s="3"/>
    </row>
    <row r="916" spans="1:72" ht="12.75" x14ac:dyDescent="0.2">
      <c r="A916" s="16"/>
      <c r="B916" s="73"/>
      <c r="C916" s="16"/>
      <c r="D916" s="16"/>
      <c r="J916" s="16"/>
      <c r="L916" s="3"/>
      <c r="M916" s="3"/>
      <c r="O916" s="74"/>
      <c r="T916" s="3"/>
      <c r="AX916" s="16"/>
      <c r="BC916" s="76"/>
      <c r="BH916" s="74"/>
      <c r="BM916" s="3"/>
      <c r="BN916" s="3"/>
      <c r="BO916" s="3"/>
      <c r="BP916" s="3"/>
      <c r="BQ916" s="3"/>
      <c r="BR916" s="4"/>
      <c r="BS916" s="79"/>
      <c r="BT916" s="3"/>
    </row>
    <row r="917" spans="1:72" ht="12.75" x14ac:dyDescent="0.2">
      <c r="A917" s="16"/>
      <c r="B917" s="73"/>
      <c r="C917" s="16"/>
      <c r="D917" s="16"/>
      <c r="J917" s="16"/>
      <c r="L917" s="3"/>
      <c r="M917" s="3"/>
      <c r="O917" s="74"/>
      <c r="T917" s="3"/>
      <c r="AX917" s="16"/>
      <c r="BC917" s="76"/>
      <c r="BH917" s="74"/>
      <c r="BM917" s="3"/>
      <c r="BN917" s="3"/>
      <c r="BO917" s="3"/>
      <c r="BP917" s="3"/>
      <c r="BQ917" s="3"/>
      <c r="BR917" s="4"/>
      <c r="BS917" s="79"/>
      <c r="BT917" s="3"/>
    </row>
    <row r="918" spans="1:72" ht="12.75" x14ac:dyDescent="0.2">
      <c r="A918" s="16"/>
      <c r="B918" s="73"/>
      <c r="C918" s="16"/>
      <c r="D918" s="16"/>
      <c r="J918" s="16"/>
      <c r="L918" s="3"/>
      <c r="M918" s="3"/>
      <c r="O918" s="74"/>
      <c r="T918" s="3"/>
      <c r="AX918" s="16"/>
      <c r="BC918" s="76"/>
      <c r="BH918" s="74"/>
      <c r="BM918" s="3"/>
      <c r="BN918" s="3"/>
      <c r="BO918" s="3"/>
      <c r="BP918" s="3"/>
      <c r="BQ918" s="3"/>
      <c r="BR918" s="4"/>
      <c r="BS918" s="79"/>
      <c r="BT918" s="3"/>
    </row>
    <row r="919" spans="1:72" ht="12.75" x14ac:dyDescent="0.2">
      <c r="A919" s="16"/>
      <c r="B919" s="73"/>
      <c r="C919" s="16"/>
      <c r="D919" s="16"/>
      <c r="J919" s="16"/>
      <c r="L919" s="3"/>
      <c r="M919" s="3"/>
      <c r="O919" s="74"/>
      <c r="T919" s="3"/>
      <c r="AX919" s="16"/>
      <c r="BC919" s="76"/>
      <c r="BH919" s="74"/>
      <c r="BM919" s="3"/>
      <c r="BN919" s="3"/>
      <c r="BO919" s="3"/>
      <c r="BP919" s="3"/>
      <c r="BQ919" s="3"/>
      <c r="BR919" s="4"/>
      <c r="BS919" s="79"/>
      <c r="BT919" s="3"/>
    </row>
    <row r="920" spans="1:72" ht="12.75" x14ac:dyDescent="0.2">
      <c r="A920" s="16"/>
      <c r="B920" s="73"/>
      <c r="C920" s="16"/>
      <c r="D920" s="16"/>
      <c r="J920" s="16"/>
      <c r="L920" s="3"/>
      <c r="M920" s="3"/>
      <c r="O920" s="74"/>
      <c r="T920" s="3"/>
      <c r="AX920" s="16"/>
      <c r="BC920" s="76"/>
      <c r="BH920" s="74"/>
      <c r="BM920" s="3"/>
      <c r="BN920" s="3"/>
      <c r="BO920" s="3"/>
      <c r="BP920" s="3"/>
      <c r="BQ920" s="3"/>
      <c r="BR920" s="4"/>
      <c r="BS920" s="79"/>
      <c r="BT920" s="3"/>
    </row>
    <row r="921" spans="1:72" ht="12.75" x14ac:dyDescent="0.2">
      <c r="A921" s="16"/>
      <c r="B921" s="73"/>
      <c r="C921" s="16"/>
      <c r="D921" s="16"/>
      <c r="J921" s="16"/>
      <c r="L921" s="3"/>
      <c r="M921" s="3"/>
      <c r="O921" s="74"/>
      <c r="T921" s="3"/>
      <c r="AX921" s="16"/>
      <c r="BC921" s="76"/>
      <c r="BH921" s="74"/>
      <c r="BM921" s="3"/>
      <c r="BN921" s="3"/>
      <c r="BO921" s="3"/>
      <c r="BP921" s="3"/>
      <c r="BQ921" s="3"/>
      <c r="BR921" s="4"/>
      <c r="BS921" s="79"/>
      <c r="BT921" s="3"/>
    </row>
    <row r="922" spans="1:72" ht="12.75" x14ac:dyDescent="0.2">
      <c r="A922" s="16"/>
      <c r="B922" s="73"/>
      <c r="C922" s="16"/>
      <c r="D922" s="16"/>
      <c r="J922" s="16"/>
      <c r="L922" s="3"/>
      <c r="M922" s="3"/>
      <c r="O922" s="74"/>
      <c r="T922" s="3"/>
      <c r="AX922" s="16"/>
      <c r="BC922" s="76"/>
      <c r="BH922" s="74"/>
      <c r="BM922" s="3"/>
      <c r="BN922" s="3"/>
      <c r="BO922" s="3"/>
      <c r="BP922" s="3"/>
      <c r="BQ922" s="3"/>
      <c r="BR922" s="4"/>
      <c r="BS922" s="79"/>
      <c r="BT922" s="3"/>
    </row>
    <row r="923" spans="1:72" ht="12.75" x14ac:dyDescent="0.2">
      <c r="A923" s="16"/>
      <c r="B923" s="73"/>
      <c r="C923" s="16"/>
      <c r="D923" s="16"/>
      <c r="J923" s="16"/>
      <c r="L923" s="3"/>
      <c r="M923" s="3"/>
      <c r="O923" s="74"/>
      <c r="T923" s="3"/>
      <c r="AX923" s="16"/>
      <c r="BC923" s="76"/>
      <c r="BH923" s="74"/>
      <c r="BM923" s="3"/>
      <c r="BN923" s="3"/>
      <c r="BO923" s="3"/>
      <c r="BP923" s="3"/>
      <c r="BQ923" s="3"/>
      <c r="BR923" s="4"/>
      <c r="BS923" s="79"/>
      <c r="BT923" s="3"/>
    </row>
    <row r="924" spans="1:72" ht="12.75" x14ac:dyDescent="0.2">
      <c r="A924" s="16"/>
      <c r="B924" s="73"/>
      <c r="C924" s="16"/>
      <c r="D924" s="16"/>
      <c r="J924" s="16"/>
      <c r="L924" s="3"/>
      <c r="M924" s="3"/>
      <c r="O924" s="74"/>
      <c r="T924" s="3"/>
      <c r="AX924" s="16"/>
      <c r="BC924" s="76"/>
      <c r="BH924" s="74"/>
      <c r="BM924" s="3"/>
      <c r="BN924" s="3"/>
      <c r="BO924" s="3"/>
      <c r="BP924" s="3"/>
      <c r="BQ924" s="3"/>
      <c r="BR924" s="4"/>
      <c r="BS924" s="79"/>
      <c r="BT924" s="3"/>
    </row>
    <row r="925" spans="1:72" ht="12.75" x14ac:dyDescent="0.2">
      <c r="A925" s="16"/>
      <c r="B925" s="73"/>
      <c r="C925" s="16"/>
      <c r="D925" s="16"/>
      <c r="J925" s="16"/>
      <c r="L925" s="3"/>
      <c r="M925" s="3"/>
      <c r="O925" s="74"/>
      <c r="T925" s="3"/>
      <c r="AX925" s="16"/>
      <c r="BC925" s="76"/>
      <c r="BH925" s="74"/>
      <c r="BM925" s="3"/>
      <c r="BN925" s="3"/>
      <c r="BO925" s="3"/>
      <c r="BP925" s="3"/>
      <c r="BQ925" s="3"/>
      <c r="BR925" s="4"/>
      <c r="BS925" s="79"/>
      <c r="BT925" s="3"/>
    </row>
    <row r="926" spans="1:72" ht="12.75" x14ac:dyDescent="0.2">
      <c r="A926" s="16"/>
      <c r="B926" s="73"/>
      <c r="C926" s="16"/>
      <c r="D926" s="16"/>
      <c r="J926" s="16"/>
      <c r="L926" s="3"/>
      <c r="M926" s="3"/>
      <c r="O926" s="74"/>
      <c r="T926" s="3"/>
      <c r="AX926" s="16"/>
      <c r="BC926" s="76"/>
      <c r="BH926" s="74"/>
      <c r="BM926" s="3"/>
      <c r="BN926" s="3"/>
      <c r="BO926" s="3"/>
      <c r="BP926" s="3"/>
      <c r="BQ926" s="3"/>
      <c r="BR926" s="4"/>
      <c r="BS926" s="79"/>
      <c r="BT926" s="3"/>
    </row>
    <row r="927" spans="1:72" ht="12.75" x14ac:dyDescent="0.2">
      <c r="A927" s="16"/>
      <c r="B927" s="73"/>
      <c r="C927" s="16"/>
      <c r="D927" s="16"/>
      <c r="J927" s="16"/>
      <c r="L927" s="3"/>
      <c r="M927" s="3"/>
      <c r="O927" s="74"/>
      <c r="T927" s="3"/>
      <c r="AX927" s="16"/>
      <c r="BC927" s="76"/>
      <c r="BH927" s="74"/>
      <c r="BM927" s="3"/>
      <c r="BN927" s="3"/>
      <c r="BO927" s="3"/>
      <c r="BP927" s="3"/>
      <c r="BQ927" s="3"/>
      <c r="BR927" s="4"/>
      <c r="BS927" s="79"/>
      <c r="BT927" s="3"/>
    </row>
    <row r="928" spans="1:72" ht="12.75" x14ac:dyDescent="0.2">
      <c r="A928" s="16"/>
      <c r="B928" s="73"/>
      <c r="C928" s="16"/>
      <c r="D928" s="16"/>
      <c r="J928" s="16"/>
      <c r="L928" s="3"/>
      <c r="M928" s="3"/>
      <c r="O928" s="74"/>
      <c r="T928" s="3"/>
      <c r="AX928" s="16"/>
      <c r="BC928" s="76"/>
      <c r="BH928" s="74"/>
      <c r="BM928" s="3"/>
      <c r="BN928" s="3"/>
      <c r="BO928" s="3"/>
      <c r="BP928" s="3"/>
      <c r="BQ928" s="3"/>
      <c r="BR928" s="4"/>
      <c r="BS928" s="79"/>
      <c r="BT928" s="3"/>
    </row>
    <row r="929" spans="1:72" ht="12.75" x14ac:dyDescent="0.2">
      <c r="A929" s="16"/>
      <c r="B929" s="73"/>
      <c r="C929" s="16"/>
      <c r="D929" s="16"/>
      <c r="J929" s="16"/>
      <c r="L929" s="3"/>
      <c r="M929" s="3"/>
      <c r="O929" s="74"/>
      <c r="T929" s="3"/>
      <c r="AX929" s="16"/>
      <c r="BC929" s="76"/>
      <c r="BH929" s="74"/>
      <c r="BM929" s="3"/>
      <c r="BN929" s="3"/>
      <c r="BO929" s="3"/>
      <c r="BP929" s="3"/>
      <c r="BQ929" s="3"/>
      <c r="BR929" s="4"/>
      <c r="BS929" s="79"/>
      <c r="BT929" s="3"/>
    </row>
    <row r="930" spans="1:72" ht="12.75" x14ac:dyDescent="0.2">
      <c r="A930" s="16"/>
      <c r="B930" s="73"/>
      <c r="C930" s="16"/>
      <c r="D930" s="16"/>
      <c r="J930" s="16"/>
      <c r="L930" s="3"/>
      <c r="M930" s="3"/>
      <c r="O930" s="74"/>
      <c r="T930" s="3"/>
      <c r="AX930" s="16"/>
      <c r="BC930" s="76"/>
      <c r="BH930" s="74"/>
      <c r="BM930" s="3"/>
      <c r="BN930" s="3"/>
      <c r="BO930" s="3"/>
      <c r="BP930" s="3"/>
      <c r="BQ930" s="3"/>
      <c r="BR930" s="4"/>
      <c r="BS930" s="79"/>
      <c r="BT930" s="3"/>
    </row>
    <row r="931" spans="1:72" ht="12.75" x14ac:dyDescent="0.2">
      <c r="A931" s="16"/>
      <c r="B931" s="73"/>
      <c r="C931" s="16"/>
      <c r="D931" s="16"/>
      <c r="J931" s="16"/>
      <c r="L931" s="3"/>
      <c r="M931" s="3"/>
      <c r="O931" s="74"/>
      <c r="T931" s="3"/>
      <c r="AX931" s="16"/>
      <c r="BC931" s="76"/>
      <c r="BH931" s="74"/>
      <c r="BM931" s="3"/>
      <c r="BN931" s="3"/>
      <c r="BO931" s="3"/>
      <c r="BP931" s="3"/>
      <c r="BQ931" s="3"/>
      <c r="BR931" s="4"/>
      <c r="BS931" s="79"/>
      <c r="BT931" s="3"/>
    </row>
    <row r="932" spans="1:72" ht="12.75" x14ac:dyDescent="0.2">
      <c r="A932" s="16"/>
      <c r="B932" s="73"/>
      <c r="C932" s="16"/>
      <c r="D932" s="16"/>
      <c r="J932" s="16"/>
      <c r="L932" s="3"/>
      <c r="M932" s="3"/>
      <c r="O932" s="74"/>
      <c r="T932" s="3"/>
      <c r="AX932" s="16"/>
      <c r="BC932" s="76"/>
      <c r="BH932" s="74"/>
      <c r="BM932" s="3"/>
      <c r="BN932" s="3"/>
      <c r="BO932" s="3"/>
      <c r="BP932" s="3"/>
      <c r="BQ932" s="3"/>
      <c r="BR932" s="4"/>
      <c r="BS932" s="79"/>
      <c r="BT932" s="3"/>
    </row>
    <row r="933" spans="1:72" ht="12.75" x14ac:dyDescent="0.2">
      <c r="A933" s="16"/>
      <c r="B933" s="73"/>
      <c r="C933" s="16"/>
      <c r="D933" s="16"/>
      <c r="J933" s="16"/>
      <c r="L933" s="3"/>
      <c r="M933" s="3"/>
      <c r="O933" s="74"/>
      <c r="T933" s="3"/>
      <c r="AX933" s="16"/>
      <c r="BC933" s="76"/>
      <c r="BH933" s="74"/>
      <c r="BM933" s="3"/>
      <c r="BN933" s="3"/>
      <c r="BO933" s="3"/>
      <c r="BP933" s="3"/>
      <c r="BQ933" s="3"/>
      <c r="BR933" s="4"/>
      <c r="BS933" s="79"/>
      <c r="BT933" s="3"/>
    </row>
    <row r="934" spans="1:72" ht="12.75" x14ac:dyDescent="0.2">
      <c r="A934" s="16"/>
      <c r="B934" s="73"/>
      <c r="C934" s="16"/>
      <c r="D934" s="16"/>
      <c r="J934" s="16"/>
      <c r="L934" s="3"/>
      <c r="M934" s="3"/>
      <c r="O934" s="74"/>
      <c r="T934" s="3"/>
      <c r="AX934" s="16"/>
      <c r="BC934" s="76"/>
      <c r="BH934" s="74"/>
      <c r="BM934" s="3"/>
      <c r="BN934" s="3"/>
      <c r="BO934" s="3"/>
      <c r="BP934" s="3"/>
      <c r="BQ934" s="3"/>
      <c r="BR934" s="4"/>
      <c r="BS934" s="79"/>
      <c r="BT934" s="3"/>
    </row>
    <row r="935" spans="1:72" ht="12.75" x14ac:dyDescent="0.2">
      <c r="A935" s="16"/>
      <c r="B935" s="73"/>
      <c r="C935" s="16"/>
      <c r="D935" s="16"/>
      <c r="J935" s="16"/>
      <c r="L935" s="3"/>
      <c r="M935" s="3"/>
      <c r="O935" s="74"/>
      <c r="T935" s="3"/>
      <c r="AX935" s="16"/>
      <c r="BC935" s="76"/>
      <c r="BH935" s="74"/>
      <c r="BM935" s="3"/>
      <c r="BN935" s="3"/>
      <c r="BO935" s="3"/>
      <c r="BP935" s="3"/>
      <c r="BQ935" s="3"/>
      <c r="BR935" s="4"/>
      <c r="BS935" s="79"/>
      <c r="BT935" s="3"/>
    </row>
    <row r="936" spans="1:72" ht="12.75" x14ac:dyDescent="0.2">
      <c r="A936" s="16"/>
      <c r="B936" s="73"/>
      <c r="C936" s="16"/>
      <c r="D936" s="16"/>
      <c r="J936" s="16"/>
      <c r="L936" s="3"/>
      <c r="M936" s="3"/>
      <c r="O936" s="74"/>
      <c r="T936" s="3"/>
      <c r="AX936" s="16"/>
      <c r="BC936" s="76"/>
      <c r="BH936" s="74"/>
      <c r="BM936" s="3"/>
      <c r="BN936" s="3"/>
      <c r="BO936" s="3"/>
      <c r="BP936" s="3"/>
      <c r="BQ936" s="3"/>
      <c r="BR936" s="4"/>
      <c r="BS936" s="79"/>
      <c r="BT936" s="3"/>
    </row>
    <row r="937" spans="1:72" ht="12.75" x14ac:dyDescent="0.2">
      <c r="A937" s="16"/>
      <c r="B937" s="73"/>
      <c r="C937" s="16"/>
      <c r="D937" s="16"/>
      <c r="J937" s="16"/>
      <c r="L937" s="3"/>
      <c r="M937" s="3"/>
      <c r="O937" s="74"/>
      <c r="T937" s="3"/>
      <c r="AX937" s="16"/>
      <c r="BC937" s="76"/>
      <c r="BH937" s="74"/>
      <c r="BM937" s="3"/>
      <c r="BN937" s="3"/>
      <c r="BO937" s="3"/>
      <c r="BP937" s="3"/>
      <c r="BQ937" s="3"/>
      <c r="BR937" s="4"/>
      <c r="BS937" s="79"/>
      <c r="BT937" s="3"/>
    </row>
    <row r="938" spans="1:72" ht="12.75" x14ac:dyDescent="0.2">
      <c r="A938" s="16"/>
      <c r="B938" s="73"/>
      <c r="C938" s="16"/>
      <c r="D938" s="16"/>
      <c r="J938" s="16"/>
      <c r="L938" s="3"/>
      <c r="M938" s="3"/>
      <c r="O938" s="74"/>
      <c r="T938" s="3"/>
      <c r="AX938" s="16"/>
      <c r="BC938" s="76"/>
      <c r="BH938" s="74"/>
      <c r="BM938" s="3"/>
      <c r="BN938" s="3"/>
      <c r="BO938" s="3"/>
      <c r="BP938" s="3"/>
      <c r="BQ938" s="3"/>
      <c r="BR938" s="4"/>
      <c r="BS938" s="79"/>
      <c r="BT938" s="3"/>
    </row>
    <row r="939" spans="1:72" ht="12.75" x14ac:dyDescent="0.2">
      <c r="A939" s="16"/>
      <c r="B939" s="73"/>
      <c r="C939" s="16"/>
      <c r="D939" s="16"/>
      <c r="J939" s="16"/>
      <c r="L939" s="3"/>
      <c r="M939" s="3"/>
      <c r="O939" s="74"/>
      <c r="T939" s="3"/>
      <c r="AX939" s="16"/>
      <c r="BC939" s="76"/>
      <c r="BH939" s="74"/>
      <c r="BM939" s="3"/>
      <c r="BN939" s="3"/>
      <c r="BO939" s="3"/>
      <c r="BP939" s="3"/>
      <c r="BQ939" s="3"/>
      <c r="BR939" s="4"/>
      <c r="BS939" s="79"/>
      <c r="BT939" s="3"/>
    </row>
    <row r="940" spans="1:72" ht="12.75" x14ac:dyDescent="0.2">
      <c r="A940" s="16"/>
      <c r="B940" s="73"/>
      <c r="C940" s="16"/>
      <c r="D940" s="16"/>
      <c r="J940" s="16"/>
      <c r="L940" s="3"/>
      <c r="M940" s="3"/>
      <c r="O940" s="74"/>
      <c r="T940" s="3"/>
      <c r="AX940" s="16"/>
      <c r="BC940" s="76"/>
      <c r="BH940" s="74"/>
      <c r="BM940" s="3"/>
      <c r="BN940" s="3"/>
      <c r="BO940" s="3"/>
      <c r="BP940" s="3"/>
      <c r="BQ940" s="3"/>
      <c r="BR940" s="4"/>
      <c r="BS940" s="79"/>
      <c r="BT940" s="3"/>
    </row>
    <row r="941" spans="1:72" ht="12.75" x14ac:dyDescent="0.2">
      <c r="A941" s="16"/>
      <c r="B941" s="73"/>
      <c r="C941" s="16"/>
      <c r="D941" s="16"/>
      <c r="J941" s="16"/>
      <c r="L941" s="3"/>
      <c r="M941" s="3"/>
      <c r="O941" s="74"/>
      <c r="T941" s="3"/>
      <c r="AX941" s="16"/>
      <c r="BC941" s="76"/>
      <c r="BH941" s="74"/>
      <c r="BM941" s="3"/>
      <c r="BN941" s="3"/>
      <c r="BO941" s="3"/>
      <c r="BP941" s="3"/>
      <c r="BQ941" s="3"/>
      <c r="BR941" s="4"/>
      <c r="BS941" s="79"/>
      <c r="BT941" s="3"/>
    </row>
    <row r="942" spans="1:72" ht="12.75" x14ac:dyDescent="0.2">
      <c r="A942" s="16"/>
      <c r="B942" s="73"/>
      <c r="C942" s="16"/>
      <c r="D942" s="16"/>
      <c r="J942" s="16"/>
      <c r="L942" s="3"/>
      <c r="M942" s="3"/>
      <c r="O942" s="74"/>
      <c r="T942" s="3"/>
      <c r="AX942" s="16"/>
      <c r="BC942" s="76"/>
      <c r="BH942" s="74"/>
      <c r="BM942" s="3"/>
      <c r="BN942" s="3"/>
      <c r="BO942" s="3"/>
      <c r="BP942" s="3"/>
      <c r="BQ942" s="3"/>
      <c r="BR942" s="4"/>
      <c r="BS942" s="79"/>
      <c r="BT942" s="3"/>
    </row>
    <row r="943" spans="1:72" ht="12.75" x14ac:dyDescent="0.2">
      <c r="A943" s="16"/>
      <c r="B943" s="73"/>
      <c r="C943" s="16"/>
      <c r="D943" s="16"/>
      <c r="J943" s="16"/>
      <c r="L943" s="3"/>
      <c r="M943" s="3"/>
      <c r="O943" s="74"/>
      <c r="T943" s="3"/>
      <c r="AX943" s="16"/>
      <c r="BC943" s="76"/>
      <c r="BH943" s="74"/>
      <c r="BM943" s="3"/>
      <c r="BN943" s="3"/>
      <c r="BO943" s="3"/>
      <c r="BP943" s="3"/>
      <c r="BQ943" s="3"/>
      <c r="BR943" s="4"/>
      <c r="BS943" s="79"/>
      <c r="BT943" s="3"/>
    </row>
    <row r="944" spans="1:72" ht="12.75" x14ac:dyDescent="0.2">
      <c r="A944" s="16"/>
      <c r="B944" s="73"/>
      <c r="C944" s="16"/>
      <c r="D944" s="16"/>
      <c r="J944" s="16"/>
      <c r="L944" s="3"/>
      <c r="M944" s="3"/>
      <c r="O944" s="74"/>
      <c r="T944" s="3"/>
      <c r="AX944" s="16"/>
      <c r="BC944" s="76"/>
      <c r="BH944" s="74"/>
      <c r="BM944" s="3"/>
      <c r="BN944" s="3"/>
      <c r="BO944" s="3"/>
      <c r="BP944" s="3"/>
      <c r="BQ944" s="3"/>
      <c r="BR944" s="4"/>
      <c r="BS944" s="79"/>
      <c r="BT944" s="3"/>
    </row>
    <row r="945" spans="1:72" ht="12.75" x14ac:dyDescent="0.2">
      <c r="A945" s="16"/>
      <c r="B945" s="73"/>
      <c r="C945" s="16"/>
      <c r="D945" s="16"/>
      <c r="J945" s="16"/>
      <c r="L945" s="3"/>
      <c r="M945" s="3"/>
      <c r="O945" s="74"/>
      <c r="T945" s="3"/>
      <c r="AX945" s="16"/>
      <c r="BC945" s="76"/>
      <c r="BH945" s="74"/>
      <c r="BM945" s="3"/>
      <c r="BN945" s="3"/>
      <c r="BO945" s="3"/>
      <c r="BP945" s="3"/>
      <c r="BQ945" s="3"/>
      <c r="BR945" s="4"/>
      <c r="BS945" s="79"/>
      <c r="BT945" s="3"/>
    </row>
    <row r="946" spans="1:72" ht="12.75" x14ac:dyDescent="0.2">
      <c r="A946" s="16"/>
      <c r="B946" s="73"/>
      <c r="C946" s="16"/>
      <c r="D946" s="16"/>
      <c r="J946" s="16"/>
      <c r="L946" s="3"/>
      <c r="M946" s="3"/>
      <c r="O946" s="74"/>
      <c r="T946" s="3"/>
      <c r="AX946" s="16"/>
      <c r="BC946" s="76"/>
      <c r="BH946" s="74"/>
      <c r="BM946" s="3"/>
      <c r="BN946" s="3"/>
      <c r="BO946" s="3"/>
      <c r="BP946" s="3"/>
      <c r="BQ946" s="3"/>
      <c r="BR946" s="4"/>
      <c r="BS946" s="79"/>
      <c r="BT946" s="3"/>
    </row>
    <row r="947" spans="1:72" ht="12.75" x14ac:dyDescent="0.2">
      <c r="A947" s="16"/>
      <c r="B947" s="73"/>
      <c r="C947" s="16"/>
      <c r="D947" s="16"/>
      <c r="J947" s="16"/>
      <c r="L947" s="3"/>
      <c r="M947" s="3"/>
      <c r="O947" s="74"/>
      <c r="T947" s="3"/>
      <c r="AX947" s="16"/>
      <c r="BC947" s="76"/>
      <c r="BH947" s="74"/>
      <c r="BM947" s="3"/>
      <c r="BN947" s="3"/>
      <c r="BO947" s="3"/>
      <c r="BP947" s="3"/>
      <c r="BQ947" s="3"/>
      <c r="BR947" s="4"/>
      <c r="BS947" s="79"/>
      <c r="BT947" s="3"/>
    </row>
    <row r="948" spans="1:72" ht="12.75" x14ac:dyDescent="0.2">
      <c r="A948" s="16"/>
      <c r="B948" s="73"/>
      <c r="C948" s="16"/>
      <c r="D948" s="16"/>
      <c r="J948" s="16"/>
      <c r="L948" s="3"/>
      <c r="M948" s="3"/>
      <c r="O948" s="74"/>
      <c r="T948" s="3"/>
      <c r="AX948" s="16"/>
      <c r="BC948" s="76"/>
      <c r="BH948" s="74"/>
      <c r="BM948" s="3"/>
      <c r="BN948" s="3"/>
      <c r="BO948" s="3"/>
      <c r="BP948" s="3"/>
      <c r="BQ948" s="3"/>
      <c r="BR948" s="4"/>
      <c r="BS948" s="79"/>
      <c r="BT948" s="3"/>
    </row>
    <row r="949" spans="1:72" ht="12.75" x14ac:dyDescent="0.2">
      <c r="A949" s="16"/>
      <c r="B949" s="73"/>
      <c r="C949" s="16"/>
      <c r="D949" s="16"/>
      <c r="J949" s="16"/>
      <c r="L949" s="3"/>
      <c r="M949" s="3"/>
      <c r="O949" s="74"/>
      <c r="T949" s="3"/>
      <c r="AX949" s="16"/>
      <c r="BC949" s="76"/>
      <c r="BH949" s="74"/>
      <c r="BM949" s="3"/>
      <c r="BN949" s="3"/>
      <c r="BO949" s="3"/>
      <c r="BP949" s="3"/>
      <c r="BQ949" s="3"/>
      <c r="BR949" s="4"/>
      <c r="BS949" s="79"/>
      <c r="BT949" s="3"/>
    </row>
    <row r="950" spans="1:72" ht="12.75" x14ac:dyDescent="0.2">
      <c r="A950" s="16"/>
      <c r="B950" s="73"/>
      <c r="C950" s="16"/>
      <c r="D950" s="16"/>
      <c r="J950" s="16"/>
      <c r="L950" s="3"/>
      <c r="M950" s="3"/>
      <c r="O950" s="74"/>
      <c r="T950" s="3"/>
      <c r="AX950" s="16"/>
      <c r="BC950" s="76"/>
      <c r="BH950" s="74"/>
      <c r="BM950" s="3"/>
      <c r="BN950" s="3"/>
      <c r="BO950" s="3"/>
      <c r="BP950" s="3"/>
      <c r="BQ950" s="3"/>
      <c r="BR950" s="4"/>
      <c r="BS950" s="79"/>
      <c r="BT950" s="3"/>
    </row>
    <row r="951" spans="1:72" ht="12.75" x14ac:dyDescent="0.2">
      <c r="A951" s="16"/>
      <c r="B951" s="73"/>
      <c r="C951" s="16"/>
      <c r="D951" s="16"/>
      <c r="J951" s="16"/>
      <c r="L951" s="3"/>
      <c r="M951" s="3"/>
      <c r="O951" s="74"/>
      <c r="T951" s="3"/>
      <c r="AX951" s="16"/>
      <c r="BC951" s="76"/>
      <c r="BH951" s="74"/>
      <c r="BM951" s="3"/>
      <c r="BN951" s="3"/>
      <c r="BO951" s="3"/>
      <c r="BP951" s="3"/>
      <c r="BQ951" s="3"/>
      <c r="BR951" s="4"/>
      <c r="BS951" s="79"/>
      <c r="BT951" s="3"/>
    </row>
    <row r="952" spans="1:72" ht="12.75" x14ac:dyDescent="0.2">
      <c r="A952" s="16"/>
      <c r="B952" s="73"/>
      <c r="C952" s="16"/>
      <c r="D952" s="16"/>
      <c r="J952" s="16"/>
      <c r="L952" s="3"/>
      <c r="M952" s="3"/>
      <c r="O952" s="74"/>
      <c r="T952" s="3"/>
      <c r="AX952" s="16"/>
      <c r="BC952" s="76"/>
      <c r="BH952" s="74"/>
      <c r="BM952" s="3"/>
      <c r="BN952" s="3"/>
      <c r="BO952" s="3"/>
      <c r="BP952" s="3"/>
      <c r="BQ952" s="3"/>
      <c r="BR952" s="4"/>
      <c r="BS952" s="79"/>
      <c r="BT952" s="3"/>
    </row>
    <row r="953" spans="1:72" ht="12.75" x14ac:dyDescent="0.2">
      <c r="A953" s="16"/>
      <c r="B953" s="73"/>
      <c r="C953" s="16"/>
      <c r="D953" s="16"/>
      <c r="J953" s="16"/>
      <c r="L953" s="3"/>
      <c r="M953" s="3"/>
      <c r="O953" s="74"/>
      <c r="T953" s="3"/>
      <c r="AX953" s="16"/>
      <c r="BC953" s="76"/>
      <c r="BH953" s="74"/>
      <c r="BM953" s="3"/>
      <c r="BN953" s="3"/>
      <c r="BO953" s="3"/>
      <c r="BP953" s="3"/>
      <c r="BQ953" s="3"/>
      <c r="BR953" s="4"/>
      <c r="BS953" s="79"/>
      <c r="BT953" s="3"/>
    </row>
    <row r="954" spans="1:72" ht="12.75" x14ac:dyDescent="0.2">
      <c r="A954" s="16"/>
      <c r="B954" s="73"/>
      <c r="C954" s="16"/>
      <c r="D954" s="16"/>
      <c r="J954" s="16"/>
      <c r="L954" s="3"/>
      <c r="M954" s="3"/>
      <c r="O954" s="74"/>
      <c r="T954" s="3"/>
      <c r="AX954" s="16"/>
      <c r="BC954" s="76"/>
      <c r="BH954" s="74"/>
      <c r="BM954" s="3"/>
      <c r="BN954" s="3"/>
      <c r="BO954" s="3"/>
      <c r="BP954" s="3"/>
      <c r="BQ954" s="3"/>
      <c r="BR954" s="4"/>
      <c r="BS954" s="79"/>
      <c r="BT954" s="3"/>
    </row>
    <row r="955" spans="1:72" ht="12.75" x14ac:dyDescent="0.2">
      <c r="A955" s="16"/>
      <c r="B955" s="73"/>
      <c r="C955" s="16"/>
      <c r="D955" s="16"/>
      <c r="J955" s="16"/>
      <c r="L955" s="3"/>
      <c r="M955" s="3"/>
      <c r="O955" s="74"/>
      <c r="T955" s="3"/>
      <c r="AX955" s="16"/>
      <c r="BC955" s="76"/>
      <c r="BH955" s="74"/>
      <c r="BM955" s="3"/>
      <c r="BN955" s="3"/>
      <c r="BO955" s="3"/>
      <c r="BP955" s="3"/>
      <c r="BQ955" s="3"/>
      <c r="BR955" s="4"/>
      <c r="BS955" s="79"/>
      <c r="BT955" s="3"/>
    </row>
    <row r="956" spans="1:72" ht="12.75" x14ac:dyDescent="0.2">
      <c r="A956" s="16"/>
      <c r="B956" s="73"/>
      <c r="C956" s="16"/>
      <c r="D956" s="16"/>
      <c r="J956" s="16"/>
      <c r="L956" s="3"/>
      <c r="M956" s="3"/>
      <c r="O956" s="74"/>
      <c r="T956" s="3"/>
      <c r="AX956" s="16"/>
      <c r="BC956" s="76"/>
      <c r="BH956" s="74"/>
      <c r="BM956" s="3"/>
      <c r="BN956" s="3"/>
      <c r="BO956" s="3"/>
      <c r="BP956" s="3"/>
      <c r="BQ956" s="3"/>
      <c r="BR956" s="4"/>
      <c r="BS956" s="79"/>
      <c r="BT956" s="3"/>
    </row>
    <row r="957" spans="1:72" ht="12.75" x14ac:dyDescent="0.2">
      <c r="A957" s="16"/>
      <c r="B957" s="73"/>
      <c r="C957" s="16"/>
      <c r="D957" s="16"/>
      <c r="J957" s="16"/>
      <c r="L957" s="3"/>
      <c r="M957" s="3"/>
      <c r="O957" s="74"/>
      <c r="T957" s="3"/>
      <c r="AX957" s="16"/>
      <c r="BC957" s="76"/>
      <c r="BH957" s="74"/>
      <c r="BM957" s="3"/>
      <c r="BN957" s="3"/>
      <c r="BO957" s="3"/>
      <c r="BP957" s="3"/>
      <c r="BQ957" s="3"/>
      <c r="BR957" s="4"/>
      <c r="BS957" s="79"/>
      <c r="BT957" s="3"/>
    </row>
    <row r="958" spans="1:72" ht="12.75" x14ac:dyDescent="0.2">
      <c r="A958" s="16"/>
      <c r="B958" s="73"/>
      <c r="C958" s="16"/>
      <c r="D958" s="16"/>
      <c r="J958" s="16"/>
      <c r="L958" s="3"/>
      <c r="M958" s="3"/>
      <c r="O958" s="74"/>
      <c r="T958" s="3"/>
      <c r="AX958" s="16"/>
      <c r="BC958" s="76"/>
      <c r="BH958" s="74"/>
      <c r="BM958" s="3"/>
      <c r="BN958" s="3"/>
      <c r="BO958" s="3"/>
      <c r="BP958" s="3"/>
      <c r="BQ958" s="3"/>
      <c r="BR958" s="4"/>
      <c r="BS958" s="79"/>
      <c r="BT958" s="3"/>
    </row>
    <row r="959" spans="1:72" ht="12.75" x14ac:dyDescent="0.2">
      <c r="A959" s="16"/>
      <c r="B959" s="73"/>
      <c r="C959" s="16"/>
      <c r="D959" s="16"/>
      <c r="J959" s="16"/>
      <c r="L959" s="3"/>
      <c r="M959" s="3"/>
      <c r="O959" s="74"/>
      <c r="T959" s="3"/>
      <c r="AX959" s="16"/>
      <c r="BC959" s="76"/>
      <c r="BH959" s="74"/>
      <c r="BM959" s="3"/>
      <c r="BN959" s="3"/>
      <c r="BO959" s="3"/>
      <c r="BP959" s="3"/>
      <c r="BQ959" s="3"/>
      <c r="BR959" s="4"/>
      <c r="BS959" s="79"/>
      <c r="BT959" s="3"/>
    </row>
    <row r="960" spans="1:72" ht="12.75" x14ac:dyDescent="0.2">
      <c r="A960" s="16"/>
      <c r="B960" s="73"/>
      <c r="C960" s="16"/>
      <c r="D960" s="16"/>
      <c r="J960" s="16"/>
      <c r="L960" s="3"/>
      <c r="M960" s="3"/>
      <c r="O960" s="74"/>
      <c r="T960" s="3"/>
      <c r="AX960" s="16"/>
      <c r="BC960" s="76"/>
      <c r="BH960" s="74"/>
      <c r="BM960" s="3"/>
      <c r="BN960" s="3"/>
      <c r="BO960" s="3"/>
      <c r="BP960" s="3"/>
      <c r="BQ960" s="3"/>
      <c r="BR960" s="4"/>
      <c r="BS960" s="79"/>
      <c r="BT960" s="3"/>
    </row>
    <row r="961" spans="1:72" ht="12.75" x14ac:dyDescent="0.2">
      <c r="A961" s="16"/>
      <c r="B961" s="73"/>
      <c r="C961" s="16"/>
      <c r="D961" s="16"/>
      <c r="J961" s="16"/>
      <c r="L961" s="3"/>
      <c r="M961" s="3"/>
      <c r="O961" s="74"/>
      <c r="T961" s="3"/>
      <c r="AX961" s="16"/>
      <c r="BC961" s="76"/>
      <c r="BH961" s="74"/>
      <c r="BM961" s="3"/>
      <c r="BN961" s="3"/>
      <c r="BO961" s="3"/>
      <c r="BP961" s="3"/>
      <c r="BQ961" s="3"/>
      <c r="BR961" s="4"/>
      <c r="BS961" s="79"/>
      <c r="BT961" s="3"/>
    </row>
    <row r="962" spans="1:72" ht="12.75" x14ac:dyDescent="0.2">
      <c r="A962" s="16"/>
      <c r="B962" s="73"/>
      <c r="C962" s="16"/>
      <c r="D962" s="16"/>
      <c r="J962" s="16"/>
      <c r="L962" s="3"/>
      <c r="M962" s="3"/>
      <c r="O962" s="74"/>
      <c r="T962" s="3"/>
      <c r="AX962" s="16"/>
      <c r="BC962" s="76"/>
      <c r="BH962" s="74"/>
      <c r="BM962" s="3"/>
      <c r="BN962" s="3"/>
      <c r="BO962" s="3"/>
      <c r="BP962" s="3"/>
      <c r="BQ962" s="3"/>
      <c r="BR962" s="4"/>
      <c r="BS962" s="79"/>
      <c r="BT962" s="3"/>
    </row>
    <row r="963" spans="1:72" ht="12.75" x14ac:dyDescent="0.2">
      <c r="A963" s="16"/>
      <c r="B963" s="73"/>
      <c r="C963" s="16"/>
      <c r="D963" s="16"/>
      <c r="J963" s="16"/>
      <c r="L963" s="3"/>
      <c r="M963" s="3"/>
      <c r="O963" s="74"/>
      <c r="T963" s="3"/>
      <c r="AX963" s="16"/>
      <c r="BC963" s="76"/>
      <c r="BH963" s="74"/>
      <c r="BM963" s="3"/>
      <c r="BN963" s="3"/>
      <c r="BO963" s="3"/>
      <c r="BP963" s="3"/>
      <c r="BQ963" s="3"/>
      <c r="BR963" s="4"/>
      <c r="BS963" s="79"/>
      <c r="BT963" s="3"/>
    </row>
    <row r="964" spans="1:72" ht="12.75" x14ac:dyDescent="0.2">
      <c r="A964" s="16"/>
      <c r="B964" s="73"/>
      <c r="C964" s="16"/>
      <c r="D964" s="16"/>
      <c r="J964" s="16"/>
      <c r="L964" s="3"/>
      <c r="M964" s="3"/>
      <c r="O964" s="74"/>
      <c r="T964" s="3"/>
      <c r="AX964" s="16"/>
      <c r="BC964" s="76"/>
      <c r="BH964" s="74"/>
      <c r="BM964" s="3"/>
      <c r="BN964" s="3"/>
      <c r="BO964" s="3"/>
      <c r="BP964" s="3"/>
      <c r="BQ964" s="3"/>
      <c r="BR964" s="4"/>
      <c r="BS964" s="79"/>
      <c r="BT964" s="3"/>
    </row>
    <row r="965" spans="1:72" ht="12.75" x14ac:dyDescent="0.2">
      <c r="A965" s="16"/>
      <c r="B965" s="73"/>
      <c r="C965" s="16"/>
      <c r="D965" s="16"/>
      <c r="J965" s="16"/>
      <c r="L965" s="3"/>
      <c r="M965" s="3"/>
      <c r="O965" s="74"/>
      <c r="T965" s="3"/>
      <c r="AX965" s="16"/>
      <c r="BC965" s="76"/>
      <c r="BH965" s="74"/>
      <c r="BM965" s="3"/>
      <c r="BN965" s="3"/>
      <c r="BO965" s="3"/>
      <c r="BP965" s="3"/>
      <c r="BQ965" s="3"/>
      <c r="BR965" s="4"/>
      <c r="BS965" s="79"/>
      <c r="BT965" s="3"/>
    </row>
    <row r="966" spans="1:72" ht="12.75" x14ac:dyDescent="0.2">
      <c r="A966" s="16"/>
      <c r="B966" s="73"/>
      <c r="C966" s="16"/>
      <c r="D966" s="16"/>
      <c r="J966" s="16"/>
      <c r="L966" s="3"/>
      <c r="M966" s="3"/>
      <c r="O966" s="74"/>
      <c r="T966" s="3"/>
      <c r="AX966" s="16"/>
      <c r="BC966" s="76"/>
      <c r="BH966" s="74"/>
      <c r="BM966" s="3"/>
      <c r="BN966" s="3"/>
      <c r="BO966" s="3"/>
      <c r="BP966" s="3"/>
      <c r="BQ966" s="3"/>
      <c r="BR966" s="4"/>
      <c r="BS966" s="79"/>
      <c r="BT966" s="3"/>
    </row>
    <row r="967" spans="1:72" ht="12.75" x14ac:dyDescent="0.2">
      <c r="A967" s="16"/>
      <c r="B967" s="73"/>
      <c r="C967" s="16"/>
      <c r="D967" s="16"/>
      <c r="J967" s="16"/>
      <c r="L967" s="3"/>
      <c r="M967" s="3"/>
      <c r="O967" s="74"/>
      <c r="T967" s="3"/>
      <c r="AX967" s="16"/>
      <c r="BC967" s="76"/>
      <c r="BH967" s="74"/>
      <c r="BM967" s="3"/>
      <c r="BN967" s="3"/>
      <c r="BO967" s="3"/>
      <c r="BP967" s="3"/>
      <c r="BQ967" s="3"/>
      <c r="BR967" s="4"/>
      <c r="BS967" s="79"/>
      <c r="BT967" s="3"/>
    </row>
    <row r="968" spans="1:72" ht="12.75" x14ac:dyDescent="0.2">
      <c r="A968" s="16"/>
      <c r="B968" s="73"/>
      <c r="C968" s="16"/>
      <c r="D968" s="16"/>
      <c r="J968" s="16"/>
      <c r="L968" s="3"/>
      <c r="M968" s="3"/>
      <c r="O968" s="74"/>
      <c r="T968" s="3"/>
      <c r="AX968" s="16"/>
      <c r="BC968" s="76"/>
      <c r="BH968" s="74"/>
      <c r="BM968" s="3"/>
      <c r="BN968" s="3"/>
      <c r="BO968" s="3"/>
      <c r="BP968" s="3"/>
      <c r="BQ968" s="3"/>
      <c r="BR968" s="4"/>
      <c r="BS968" s="79"/>
      <c r="BT968" s="3"/>
    </row>
    <row r="969" spans="1:72" ht="12.75" x14ac:dyDescent="0.2">
      <c r="A969" s="16"/>
      <c r="B969" s="73"/>
      <c r="C969" s="16"/>
      <c r="D969" s="16"/>
      <c r="J969" s="16"/>
      <c r="L969" s="3"/>
      <c r="M969" s="3"/>
      <c r="O969" s="74"/>
      <c r="T969" s="3"/>
      <c r="AX969" s="16"/>
      <c r="BC969" s="76"/>
      <c r="BH969" s="74"/>
      <c r="BM969" s="3"/>
      <c r="BN969" s="3"/>
      <c r="BO969" s="3"/>
      <c r="BP969" s="3"/>
      <c r="BQ969" s="3"/>
      <c r="BR969" s="4"/>
      <c r="BS969" s="79"/>
      <c r="BT969" s="3"/>
    </row>
    <row r="970" spans="1:72" ht="12.75" x14ac:dyDescent="0.2">
      <c r="A970" s="16"/>
      <c r="B970" s="73"/>
      <c r="C970" s="16"/>
      <c r="D970" s="16"/>
      <c r="J970" s="16"/>
      <c r="L970" s="3"/>
      <c r="M970" s="3"/>
      <c r="O970" s="74"/>
      <c r="T970" s="3"/>
      <c r="AX970" s="16"/>
      <c r="BC970" s="76"/>
      <c r="BH970" s="74"/>
      <c r="BM970" s="3"/>
      <c r="BN970" s="3"/>
      <c r="BO970" s="3"/>
      <c r="BP970" s="3"/>
      <c r="BQ970" s="3"/>
      <c r="BR970" s="4"/>
      <c r="BS970" s="79"/>
      <c r="BT970" s="3"/>
    </row>
    <row r="971" spans="1:72" ht="12.75" x14ac:dyDescent="0.2">
      <c r="A971" s="16"/>
      <c r="B971" s="73"/>
      <c r="C971" s="16"/>
      <c r="D971" s="16"/>
      <c r="J971" s="16"/>
      <c r="L971" s="3"/>
      <c r="M971" s="3"/>
      <c r="O971" s="74"/>
      <c r="T971" s="3"/>
      <c r="AX971" s="16"/>
      <c r="BC971" s="76"/>
      <c r="BH971" s="74"/>
      <c r="BM971" s="3"/>
      <c r="BN971" s="3"/>
      <c r="BO971" s="3"/>
      <c r="BP971" s="3"/>
      <c r="BQ971" s="3"/>
      <c r="BR971" s="4"/>
      <c r="BS971" s="79"/>
      <c r="BT971" s="3"/>
    </row>
    <row r="972" spans="1:72" ht="12.75" x14ac:dyDescent="0.2">
      <c r="A972" s="16"/>
      <c r="B972" s="73"/>
      <c r="C972" s="16"/>
      <c r="D972" s="16"/>
      <c r="J972" s="16"/>
      <c r="L972" s="3"/>
      <c r="M972" s="3"/>
      <c r="O972" s="74"/>
      <c r="T972" s="3"/>
      <c r="AX972" s="16"/>
      <c r="BC972" s="76"/>
      <c r="BH972" s="74"/>
      <c r="BM972" s="3"/>
      <c r="BN972" s="3"/>
      <c r="BO972" s="3"/>
      <c r="BP972" s="3"/>
      <c r="BQ972" s="3"/>
      <c r="BR972" s="4"/>
      <c r="BS972" s="79"/>
      <c r="BT972" s="3"/>
    </row>
    <row r="973" spans="1:72" ht="12.75" x14ac:dyDescent="0.2">
      <c r="A973" s="16"/>
      <c r="B973" s="73"/>
      <c r="C973" s="16"/>
      <c r="D973" s="16"/>
      <c r="J973" s="16"/>
      <c r="L973" s="3"/>
      <c r="M973" s="3"/>
      <c r="O973" s="74"/>
      <c r="T973" s="3"/>
      <c r="AX973" s="16"/>
      <c r="BC973" s="76"/>
      <c r="BH973" s="74"/>
      <c r="BM973" s="3"/>
      <c r="BN973" s="3"/>
      <c r="BO973" s="3"/>
      <c r="BP973" s="3"/>
      <c r="BQ973" s="3"/>
      <c r="BR973" s="4"/>
      <c r="BS973" s="79"/>
      <c r="BT973" s="3"/>
    </row>
    <row r="974" spans="1:72" ht="12.75" x14ac:dyDescent="0.2">
      <c r="A974" s="16"/>
      <c r="B974" s="73"/>
      <c r="C974" s="16"/>
      <c r="D974" s="16"/>
      <c r="J974" s="16"/>
      <c r="L974" s="3"/>
      <c r="M974" s="3"/>
      <c r="O974" s="74"/>
      <c r="T974" s="3"/>
      <c r="AX974" s="16"/>
      <c r="BC974" s="76"/>
      <c r="BH974" s="74"/>
      <c r="BM974" s="3"/>
      <c r="BN974" s="3"/>
      <c r="BO974" s="3"/>
      <c r="BP974" s="3"/>
      <c r="BQ974" s="3"/>
      <c r="BR974" s="4"/>
      <c r="BS974" s="79"/>
      <c r="BT974" s="3"/>
    </row>
    <row r="975" spans="1:72" ht="12.75" x14ac:dyDescent="0.2">
      <c r="A975" s="16"/>
      <c r="B975" s="73"/>
      <c r="C975" s="16"/>
      <c r="D975" s="16"/>
      <c r="J975" s="16"/>
      <c r="L975" s="3"/>
      <c r="M975" s="3"/>
      <c r="O975" s="74"/>
      <c r="T975" s="3"/>
      <c r="AX975" s="16"/>
      <c r="BC975" s="76"/>
      <c r="BH975" s="74"/>
      <c r="BM975" s="3"/>
      <c r="BN975" s="3"/>
      <c r="BO975" s="3"/>
      <c r="BP975" s="3"/>
      <c r="BQ975" s="3"/>
      <c r="BR975" s="4"/>
      <c r="BS975" s="79"/>
      <c r="BT975" s="3"/>
    </row>
    <row r="976" spans="1:72" ht="12.75" x14ac:dyDescent="0.2">
      <c r="A976" s="16"/>
      <c r="B976" s="73"/>
      <c r="C976" s="16"/>
      <c r="D976" s="16"/>
      <c r="J976" s="16"/>
      <c r="L976" s="3"/>
      <c r="M976" s="3"/>
      <c r="O976" s="74"/>
      <c r="T976" s="3"/>
      <c r="AX976" s="16"/>
      <c r="BC976" s="76"/>
      <c r="BH976" s="74"/>
      <c r="BM976" s="3"/>
      <c r="BN976" s="3"/>
      <c r="BO976" s="3"/>
      <c r="BP976" s="3"/>
      <c r="BQ976" s="3"/>
      <c r="BR976" s="4"/>
      <c r="BS976" s="79"/>
      <c r="BT976" s="3"/>
    </row>
    <row r="977" spans="1:72" ht="12.75" x14ac:dyDescent="0.2">
      <c r="A977" s="16"/>
      <c r="B977" s="73"/>
      <c r="C977" s="16"/>
      <c r="D977" s="16"/>
      <c r="J977" s="16"/>
      <c r="L977" s="3"/>
      <c r="M977" s="3"/>
      <c r="O977" s="74"/>
      <c r="T977" s="3"/>
      <c r="AX977" s="16"/>
      <c r="BC977" s="76"/>
      <c r="BH977" s="74"/>
      <c r="BM977" s="3"/>
      <c r="BN977" s="3"/>
      <c r="BO977" s="3"/>
      <c r="BP977" s="3"/>
      <c r="BQ977" s="3"/>
      <c r="BR977" s="4"/>
      <c r="BS977" s="79"/>
      <c r="BT977" s="3"/>
    </row>
    <row r="978" spans="1:72" ht="12.75" x14ac:dyDescent="0.2">
      <c r="A978" s="16"/>
      <c r="B978" s="73"/>
      <c r="C978" s="16"/>
      <c r="D978" s="16"/>
      <c r="J978" s="16"/>
      <c r="L978" s="3"/>
      <c r="M978" s="3"/>
      <c r="O978" s="74"/>
      <c r="T978" s="3"/>
      <c r="AX978" s="16"/>
      <c r="BC978" s="76"/>
      <c r="BH978" s="74"/>
      <c r="BM978" s="3"/>
      <c r="BN978" s="3"/>
      <c r="BO978" s="3"/>
      <c r="BP978" s="3"/>
      <c r="BQ978" s="3"/>
      <c r="BR978" s="4"/>
      <c r="BS978" s="79"/>
      <c r="BT978" s="3"/>
    </row>
    <row r="979" spans="1:72" ht="12.75" x14ac:dyDescent="0.2">
      <c r="A979" s="16"/>
      <c r="B979" s="73"/>
      <c r="C979" s="16"/>
      <c r="D979" s="16"/>
      <c r="J979" s="16"/>
      <c r="L979" s="3"/>
      <c r="M979" s="3"/>
      <c r="O979" s="74"/>
      <c r="T979" s="3"/>
      <c r="AX979" s="16"/>
      <c r="BC979" s="76"/>
      <c r="BH979" s="74"/>
      <c r="BM979" s="3"/>
      <c r="BN979" s="3"/>
      <c r="BO979" s="3"/>
      <c r="BP979" s="3"/>
      <c r="BQ979" s="3"/>
      <c r="BR979" s="4"/>
      <c r="BS979" s="79"/>
      <c r="BT979" s="3"/>
    </row>
    <row r="980" spans="1:72" ht="12.75" x14ac:dyDescent="0.2">
      <c r="A980" s="16"/>
      <c r="B980" s="73"/>
      <c r="C980" s="16"/>
      <c r="D980" s="16"/>
      <c r="J980" s="16"/>
      <c r="L980" s="3"/>
      <c r="M980" s="3"/>
      <c r="O980" s="74"/>
      <c r="T980" s="3"/>
      <c r="AX980" s="16"/>
      <c r="BC980" s="76"/>
      <c r="BH980" s="74"/>
      <c r="BM980" s="3"/>
      <c r="BN980" s="3"/>
      <c r="BO980" s="3"/>
      <c r="BP980" s="3"/>
      <c r="BQ980" s="3"/>
      <c r="BR980" s="4"/>
      <c r="BS980" s="79"/>
      <c r="BT980" s="3"/>
    </row>
    <row r="981" spans="1:72" ht="12.75" x14ac:dyDescent="0.2">
      <c r="A981" s="16"/>
      <c r="B981" s="73"/>
      <c r="C981" s="16"/>
      <c r="D981" s="16"/>
      <c r="J981" s="16"/>
      <c r="L981" s="3"/>
      <c r="M981" s="3"/>
      <c r="O981" s="74"/>
      <c r="T981" s="3"/>
      <c r="AX981" s="16"/>
      <c r="BC981" s="76"/>
      <c r="BH981" s="74"/>
      <c r="BM981" s="3"/>
      <c r="BN981" s="3"/>
      <c r="BO981" s="3"/>
      <c r="BP981" s="3"/>
      <c r="BQ981" s="3"/>
      <c r="BR981" s="4"/>
      <c r="BS981" s="79"/>
      <c r="BT981" s="3"/>
    </row>
    <row r="982" spans="1:72" ht="12.75" x14ac:dyDescent="0.2">
      <c r="A982" s="16"/>
      <c r="B982" s="73"/>
      <c r="C982" s="16"/>
      <c r="D982" s="16"/>
      <c r="J982" s="16"/>
      <c r="L982" s="3"/>
      <c r="M982" s="3"/>
      <c r="O982" s="74"/>
      <c r="T982" s="3"/>
      <c r="AX982" s="16"/>
      <c r="BC982" s="76"/>
      <c r="BH982" s="74"/>
      <c r="BM982" s="3"/>
      <c r="BN982" s="3"/>
      <c r="BO982" s="3"/>
      <c r="BP982" s="3"/>
      <c r="BQ982" s="3"/>
      <c r="BR982" s="4"/>
      <c r="BS982" s="79"/>
      <c r="BT982" s="3"/>
    </row>
    <row r="983" spans="1:72" ht="12.75" x14ac:dyDescent="0.2">
      <c r="A983" s="16"/>
      <c r="B983" s="73"/>
      <c r="C983" s="16"/>
      <c r="D983" s="16"/>
      <c r="J983" s="16"/>
      <c r="L983" s="3"/>
      <c r="M983" s="3"/>
      <c r="O983" s="74"/>
      <c r="T983" s="3"/>
      <c r="AX983" s="16"/>
      <c r="BC983" s="76"/>
      <c r="BH983" s="74"/>
      <c r="BM983" s="3"/>
      <c r="BN983" s="3"/>
      <c r="BO983" s="3"/>
      <c r="BP983" s="3"/>
      <c r="BQ983" s="3"/>
      <c r="BR983" s="4"/>
      <c r="BS983" s="79"/>
      <c r="BT983" s="3"/>
    </row>
    <row r="984" spans="1:72" ht="12.75" x14ac:dyDescent="0.2">
      <c r="A984" s="16"/>
      <c r="B984" s="73"/>
      <c r="C984" s="16"/>
      <c r="D984" s="16"/>
      <c r="J984" s="16"/>
      <c r="L984" s="3"/>
      <c r="M984" s="3"/>
      <c r="O984" s="74"/>
      <c r="T984" s="3"/>
      <c r="AX984" s="16"/>
      <c r="BC984" s="76"/>
      <c r="BH984" s="74"/>
      <c r="BM984" s="3"/>
      <c r="BN984" s="3"/>
      <c r="BO984" s="3"/>
      <c r="BP984" s="3"/>
      <c r="BQ984" s="3"/>
      <c r="BR984" s="4"/>
      <c r="BS984" s="79"/>
      <c r="BT984" s="3"/>
    </row>
    <row r="985" spans="1:72" ht="12.75" x14ac:dyDescent="0.2">
      <c r="A985" s="16"/>
      <c r="B985" s="73"/>
      <c r="C985" s="16"/>
      <c r="D985" s="16"/>
      <c r="J985" s="16"/>
      <c r="L985" s="3"/>
      <c r="M985" s="3"/>
      <c r="O985" s="74"/>
      <c r="T985" s="3"/>
      <c r="AX985" s="16"/>
      <c r="BC985" s="76"/>
      <c r="BH985" s="74"/>
      <c r="BM985" s="3"/>
      <c r="BN985" s="3"/>
      <c r="BO985" s="3"/>
      <c r="BP985" s="3"/>
      <c r="BQ985" s="3"/>
      <c r="BR985" s="4"/>
      <c r="BS985" s="79"/>
      <c r="BT985" s="3"/>
    </row>
    <row r="986" spans="1:72" ht="12.75" x14ac:dyDescent="0.2">
      <c r="A986" s="16"/>
      <c r="B986" s="73"/>
      <c r="C986" s="16"/>
      <c r="D986" s="16"/>
      <c r="J986" s="16"/>
      <c r="L986" s="3"/>
      <c r="M986" s="3"/>
      <c r="O986" s="74"/>
      <c r="T986" s="3"/>
      <c r="AX986" s="16"/>
      <c r="BC986" s="76"/>
      <c r="BH986" s="74"/>
      <c r="BM986" s="3"/>
      <c r="BN986" s="3"/>
      <c r="BO986" s="3"/>
      <c r="BP986" s="3"/>
      <c r="BQ986" s="3"/>
      <c r="BR986" s="4"/>
      <c r="BS986" s="79"/>
      <c r="BT986" s="3"/>
    </row>
    <row r="987" spans="1:72" ht="12.75" x14ac:dyDescent="0.2">
      <c r="A987" s="16"/>
      <c r="B987" s="73"/>
      <c r="C987" s="16"/>
      <c r="D987" s="16"/>
      <c r="J987" s="16"/>
      <c r="L987" s="3"/>
      <c r="M987" s="3"/>
      <c r="O987" s="74"/>
      <c r="T987" s="3"/>
      <c r="AX987" s="16"/>
      <c r="BC987" s="76"/>
      <c r="BH987" s="74"/>
      <c r="BM987" s="3"/>
      <c r="BN987" s="3"/>
      <c r="BO987" s="3"/>
      <c r="BP987" s="3"/>
      <c r="BQ987" s="3"/>
      <c r="BR987" s="4"/>
      <c r="BS987" s="79"/>
      <c r="BT987" s="3"/>
    </row>
    <row r="988" spans="1:72" ht="12.75" x14ac:dyDescent="0.2">
      <c r="A988" s="16"/>
      <c r="B988" s="73"/>
      <c r="C988" s="16"/>
      <c r="D988" s="16"/>
      <c r="J988" s="16"/>
      <c r="L988" s="3"/>
      <c r="M988" s="3"/>
      <c r="O988" s="74"/>
      <c r="T988" s="3"/>
      <c r="AX988" s="16"/>
      <c r="BC988" s="76"/>
      <c r="BH988" s="74"/>
      <c r="BM988" s="3"/>
      <c r="BN988" s="3"/>
      <c r="BO988" s="3"/>
      <c r="BP988" s="3"/>
      <c r="BQ988" s="3"/>
      <c r="BR988" s="4"/>
      <c r="BS988" s="79"/>
      <c r="BT988" s="3"/>
    </row>
    <row r="989" spans="1:72" ht="12.75" x14ac:dyDescent="0.2">
      <c r="A989" s="16"/>
      <c r="B989" s="73"/>
      <c r="C989" s="16"/>
      <c r="D989" s="16"/>
      <c r="J989" s="16"/>
      <c r="L989" s="3"/>
      <c r="M989" s="3"/>
      <c r="O989" s="74"/>
      <c r="T989" s="3"/>
      <c r="AX989" s="16"/>
      <c r="BC989" s="76"/>
      <c r="BH989" s="74"/>
      <c r="BM989" s="3"/>
      <c r="BN989" s="3"/>
      <c r="BO989" s="3"/>
      <c r="BP989" s="3"/>
      <c r="BQ989" s="3"/>
      <c r="BR989" s="4"/>
      <c r="BS989" s="79"/>
      <c r="BT989" s="3"/>
    </row>
    <row r="990" spans="1:72" ht="12.75" x14ac:dyDescent="0.2">
      <c r="A990" s="16"/>
      <c r="B990" s="73"/>
      <c r="C990" s="16"/>
      <c r="D990" s="16"/>
      <c r="J990" s="16"/>
      <c r="L990" s="3"/>
      <c r="M990" s="3"/>
      <c r="O990" s="74"/>
      <c r="T990" s="3"/>
      <c r="AX990" s="16"/>
      <c r="BC990" s="76"/>
      <c r="BH990" s="74"/>
      <c r="BM990" s="3"/>
      <c r="BN990" s="3"/>
      <c r="BO990" s="3"/>
      <c r="BP990" s="3"/>
      <c r="BQ990" s="3"/>
      <c r="BR990" s="4"/>
      <c r="BS990" s="79"/>
      <c r="BT990" s="3"/>
    </row>
    <row r="991" spans="1:72" ht="12.75" x14ac:dyDescent="0.2">
      <c r="A991" s="16"/>
      <c r="B991" s="73"/>
      <c r="C991" s="16"/>
      <c r="D991" s="16"/>
      <c r="J991" s="16"/>
      <c r="L991" s="3"/>
      <c r="M991" s="3"/>
      <c r="O991" s="74"/>
      <c r="T991" s="3"/>
      <c r="AX991" s="16"/>
      <c r="BC991" s="76"/>
      <c r="BH991" s="74"/>
      <c r="BM991" s="3"/>
      <c r="BN991" s="3"/>
      <c r="BO991" s="3"/>
      <c r="BP991" s="3"/>
      <c r="BQ991" s="3"/>
      <c r="BR991" s="4"/>
      <c r="BS991" s="79"/>
      <c r="BT991" s="3"/>
    </row>
    <row r="992" spans="1:72" ht="12.75" x14ac:dyDescent="0.2">
      <c r="A992" s="16"/>
      <c r="B992" s="73"/>
      <c r="C992" s="16"/>
      <c r="D992" s="16"/>
      <c r="J992" s="16"/>
      <c r="L992" s="3"/>
      <c r="M992" s="3"/>
      <c r="O992" s="74"/>
      <c r="T992" s="3"/>
      <c r="AX992" s="16"/>
      <c r="BC992" s="76"/>
      <c r="BH992" s="74"/>
      <c r="BM992" s="3"/>
      <c r="BN992" s="3"/>
      <c r="BO992" s="3"/>
      <c r="BP992" s="3"/>
      <c r="BQ992" s="3"/>
      <c r="BR992" s="4"/>
      <c r="BS992" s="79"/>
      <c r="BT992" s="3"/>
    </row>
    <row r="993" spans="1:72" ht="12.75" x14ac:dyDescent="0.2">
      <c r="A993" s="16"/>
      <c r="B993" s="73"/>
      <c r="C993" s="16"/>
      <c r="D993" s="16"/>
      <c r="J993" s="16"/>
      <c r="L993" s="3"/>
      <c r="M993" s="3"/>
      <c r="O993" s="74"/>
      <c r="T993" s="3"/>
      <c r="AX993" s="16"/>
      <c r="BC993" s="76"/>
      <c r="BH993" s="74"/>
      <c r="BM993" s="3"/>
      <c r="BN993" s="3"/>
      <c r="BO993" s="3"/>
      <c r="BP993" s="3"/>
      <c r="BQ993" s="3"/>
      <c r="BR993" s="4"/>
      <c r="BS993" s="79"/>
      <c r="BT993" s="3"/>
    </row>
    <row r="994" spans="1:72" ht="12.75" x14ac:dyDescent="0.2">
      <c r="A994" s="16"/>
      <c r="B994" s="73"/>
      <c r="C994" s="16"/>
      <c r="D994" s="16"/>
      <c r="J994" s="16"/>
      <c r="L994" s="3"/>
      <c r="M994" s="3"/>
      <c r="O994" s="74"/>
      <c r="T994" s="3"/>
      <c r="AX994" s="16"/>
      <c r="BC994" s="76"/>
      <c r="BH994" s="74"/>
      <c r="BM994" s="3"/>
      <c r="BN994" s="3"/>
      <c r="BO994" s="3"/>
      <c r="BP994" s="3"/>
      <c r="BQ994" s="3"/>
      <c r="BR994" s="4"/>
      <c r="BS994" s="79"/>
      <c r="BT994" s="3"/>
    </row>
    <row r="995" spans="1:72" ht="12.75" x14ac:dyDescent="0.2">
      <c r="A995" s="16"/>
      <c r="B995" s="73"/>
      <c r="C995" s="16"/>
      <c r="D995" s="16"/>
      <c r="J995" s="16"/>
      <c r="L995" s="3"/>
      <c r="M995" s="3"/>
      <c r="O995" s="74"/>
      <c r="T995" s="3"/>
      <c r="AX995" s="16"/>
      <c r="BC995" s="76"/>
      <c r="BH995" s="74"/>
      <c r="BM995" s="3"/>
      <c r="BN995" s="3"/>
      <c r="BO995" s="3"/>
      <c r="BP995" s="3"/>
      <c r="BQ995" s="3"/>
      <c r="BR995" s="4"/>
      <c r="BS995" s="79"/>
      <c r="BT995" s="3"/>
    </row>
    <row r="996" spans="1:72" ht="12.75" x14ac:dyDescent="0.2">
      <c r="A996" s="16"/>
      <c r="B996" s="73"/>
      <c r="C996" s="16"/>
      <c r="D996" s="16"/>
      <c r="J996" s="16"/>
      <c r="L996" s="3"/>
      <c r="M996" s="3"/>
      <c r="O996" s="74"/>
      <c r="T996" s="3"/>
      <c r="AX996" s="16"/>
      <c r="BC996" s="76"/>
      <c r="BH996" s="74"/>
      <c r="BM996" s="3"/>
      <c r="BN996" s="3"/>
      <c r="BO996" s="3"/>
      <c r="BP996" s="3"/>
      <c r="BQ996" s="3"/>
      <c r="BR996" s="4"/>
      <c r="BS996" s="79"/>
      <c r="BT996" s="3"/>
    </row>
    <row r="997" spans="1:72" ht="12.75" x14ac:dyDescent="0.2">
      <c r="A997" s="16"/>
      <c r="B997" s="73"/>
      <c r="C997" s="16"/>
      <c r="D997" s="16"/>
      <c r="J997" s="16"/>
      <c r="L997" s="3"/>
      <c r="M997" s="3"/>
      <c r="O997" s="74"/>
      <c r="T997" s="3"/>
      <c r="AX997" s="16"/>
      <c r="BC997" s="76"/>
      <c r="BH997" s="74"/>
      <c r="BM997" s="3"/>
      <c r="BN997" s="3"/>
      <c r="BO997" s="3"/>
      <c r="BP997" s="3"/>
      <c r="BQ997" s="3"/>
      <c r="BR997" s="4"/>
      <c r="BS997" s="79"/>
      <c r="BT997" s="3"/>
    </row>
    <row r="998" spans="1:72" ht="12.75" x14ac:dyDescent="0.2">
      <c r="A998" s="16"/>
      <c r="B998" s="73"/>
      <c r="C998" s="16"/>
      <c r="D998" s="16"/>
      <c r="J998" s="16"/>
      <c r="L998" s="3"/>
      <c r="M998" s="3"/>
      <c r="O998" s="74"/>
      <c r="T998" s="3"/>
      <c r="AX998" s="16"/>
      <c r="BC998" s="76"/>
      <c r="BH998" s="74"/>
      <c r="BM998" s="3"/>
      <c r="BN998" s="3"/>
      <c r="BO998" s="3"/>
      <c r="BP998" s="3"/>
      <c r="BQ998" s="3"/>
      <c r="BR998" s="4"/>
      <c r="BS998" s="79"/>
      <c r="BT998" s="3"/>
    </row>
    <row r="999" spans="1:72" ht="12.75" x14ac:dyDescent="0.2">
      <c r="A999" s="16"/>
      <c r="B999" s="73"/>
      <c r="C999" s="16"/>
      <c r="D999" s="16"/>
      <c r="J999" s="16"/>
      <c r="L999" s="3"/>
      <c r="M999" s="3"/>
      <c r="O999" s="74"/>
      <c r="T999" s="3"/>
      <c r="AX999" s="16"/>
      <c r="BC999" s="76"/>
      <c r="BH999" s="74"/>
      <c r="BM999" s="3"/>
      <c r="BN999" s="3"/>
      <c r="BO999" s="3"/>
      <c r="BP999" s="3"/>
      <c r="BQ999" s="3"/>
      <c r="BR999" s="4"/>
      <c r="BS999" s="79"/>
      <c r="BT999" s="3"/>
    </row>
  </sheetData>
  <mergeCells count="32">
    <mergeCell ref="BS3:BS6"/>
    <mergeCell ref="BT3:BT6"/>
    <mergeCell ref="BS8:BS9"/>
    <mergeCell ref="BT8:BT9"/>
    <mergeCell ref="BR14:BR15"/>
    <mergeCell ref="BS14:BS15"/>
    <mergeCell ref="BT14:BT15"/>
    <mergeCell ref="AS5:AW5"/>
    <mergeCell ref="AX5:BB5"/>
    <mergeCell ref="BC5:BG5"/>
    <mergeCell ref="BH5:BL5"/>
    <mergeCell ref="BR8:BR9"/>
    <mergeCell ref="BM3:BQ5"/>
    <mergeCell ref="BR3:BR6"/>
    <mergeCell ref="T5:X5"/>
    <mergeCell ref="Y5:AC5"/>
    <mergeCell ref="AD5:AH5"/>
    <mergeCell ref="AI5:AM5"/>
    <mergeCell ref="AN5:AR5"/>
    <mergeCell ref="A14:A15"/>
    <mergeCell ref="B14:B15"/>
    <mergeCell ref="E5:I5"/>
    <mergeCell ref="J5:N5"/>
    <mergeCell ref="O5:S5"/>
    <mergeCell ref="A3:A6"/>
    <mergeCell ref="B3:B6"/>
    <mergeCell ref="E3:BL4"/>
    <mergeCell ref="C3:D4"/>
    <mergeCell ref="C5:C6"/>
    <mergeCell ref="D5:D6"/>
    <mergeCell ref="A8:A9"/>
    <mergeCell ref="B8:B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Lembar kerja</vt:lpstr>
      </vt:variant>
      <vt:variant>
        <vt:i4>2</vt:i4>
      </vt:variant>
      <vt:variant>
        <vt:lpstr>Rentang Bernama</vt:lpstr>
      </vt:variant>
      <vt:variant>
        <vt:i4>1</vt:i4>
      </vt:variant>
    </vt:vector>
  </HeadingPairs>
  <TitlesOfParts>
    <vt:vector size="3" baseType="lpstr">
      <vt:lpstr>PROGRESS FISIK</vt:lpstr>
      <vt:lpstr>E-MONEV</vt:lpstr>
      <vt:lpstr>'PROGRESS FISIK'!Print_Area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S8PTCJ011818359@outlook.com</cp:lastModifiedBy>
  <dcterms:modified xsi:type="dcterms:W3CDTF">2025-02-20T03:57:24Z</dcterms:modified>
</cp:coreProperties>
</file>