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"/>
    </mc:Choice>
  </mc:AlternateContent>
  <xr:revisionPtr revIDLastSave="0" documentId="13_ncr:1_{621AB5A3-74AC-4B2E-A986-B93ABAB1D194}" xr6:coauthVersionLast="47" xr6:coauthVersionMax="47" xr10:uidLastSave="{00000000-0000-0000-0000-000000000000}"/>
  <bookViews>
    <workbookView xWindow="-120" yWindow="-120" windowWidth="20730" windowHeight="11160" xr2:uid="{D5D3D20F-9904-4B04-A72B-58D9D4DDA6F1}"/>
  </bookViews>
  <sheets>
    <sheet name="tahun 2024" sheetId="1" r:id="rId1"/>
    <sheet name="jan 24" sheetId="2" r:id="rId2"/>
    <sheet name="feb 24" sheetId="3" r:id="rId3"/>
    <sheet name="mar 24" sheetId="4" r:id="rId4"/>
    <sheet name="apr 24" sheetId="5" r:id="rId5"/>
    <sheet name="mei 24" sheetId="6" r:id="rId6"/>
    <sheet name="juni 24" sheetId="7" r:id="rId7"/>
    <sheet name="juli 24" sheetId="8" r:id="rId8"/>
    <sheet name="agt 24" sheetId="9" r:id="rId9"/>
    <sheet name="sept 24" sheetId="10" r:id="rId10"/>
    <sheet name="okt 24" sheetId="11" r:id="rId11"/>
    <sheet name="nov 24" sheetId="12" r:id="rId12"/>
    <sheet name="des 24" sheetId="1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0" l="1"/>
  <c r="D25" i="10"/>
  <c r="D22" i="10"/>
  <c r="D28" i="9"/>
  <c r="D25" i="9"/>
  <c r="D22" i="9"/>
  <c r="D28" i="8"/>
  <c r="D25" i="8"/>
  <c r="D22" i="8"/>
  <c r="D28" i="7"/>
  <c r="D25" i="7"/>
  <c r="D22" i="7"/>
  <c r="D28" i="6"/>
  <c r="D25" i="6"/>
  <c r="D22" i="6"/>
  <c r="D28" i="5"/>
  <c r="D25" i="5"/>
  <c r="D22" i="5"/>
  <c r="D28" i="4"/>
  <c r="D25" i="4"/>
  <c r="D22" i="4"/>
  <c r="D28" i="3"/>
  <c r="D25" i="3"/>
  <c r="D22" i="3"/>
  <c r="D28" i="2"/>
  <c r="D25" i="2"/>
  <c r="D22" i="2"/>
  <c r="D28" i="1"/>
  <c r="D25" i="1"/>
  <c r="D22" i="1"/>
  <c r="D28" i="11"/>
  <c r="D25" i="11"/>
  <c r="D22" i="11"/>
  <c r="D28" i="12"/>
  <c r="D28" i="13"/>
  <c r="D25" i="12"/>
  <c r="D22" i="12"/>
  <c r="D25" i="13"/>
  <c r="D22" i="13"/>
  <c r="C49" i="1"/>
</calcChain>
</file>

<file path=xl/sharedStrings.xml><?xml version="1.0" encoding="utf-8"?>
<sst xmlns="http://schemas.openxmlformats.org/spreadsheetml/2006/main" count="623" uniqueCount="262">
  <si>
    <t>(Jumlah hari perawatan rumah sakit / (Jumlah tempat tidur x Jumlah hari dalam satu periode)) x 100%</t>
  </si>
  <si>
    <t>BOR ( Bed Occupancy Ratio )</t>
  </si>
  <si>
    <t>ALOS ( Average Length of Stay )</t>
  </si>
  <si>
    <t>Jumlah rama dirawat / Jumlah pasien keluar (hidup+mati)</t>
  </si>
  <si>
    <t>TOI ( Turn Over Interval )</t>
  </si>
  <si>
    <t>((Jumlah tempat tidur x periode ) - Hari Perawatan / Jumlah pasien keluar (hidup + mati )</t>
  </si>
  <si>
    <t>BTO ( Bed Turn Over )</t>
  </si>
  <si>
    <t>Jumlah pasien keluar ( hidup + mati ) / jumlah tempat tidur</t>
  </si>
  <si>
    <t>NDR ( Net Death Rate )</t>
  </si>
  <si>
    <t>(Jumlah pasien mati &gt;48 jam / jumlah pasien keluar ( hidup + mati )) x 1000 permil</t>
  </si>
  <si>
    <t>GDR ( Gross Death Rate )</t>
  </si>
  <si>
    <t>( Jumlah pasien mati seluruhnya / jumlah pasien keluar ( hidup + mati )) x 1000 permil</t>
  </si>
  <si>
    <t>Rasio</t>
  </si>
  <si>
    <t>Formulasi</t>
  </si>
  <si>
    <t>SGR ( Sales Growth Rate )</t>
  </si>
  <si>
    <t>3,96 hari</t>
  </si>
  <si>
    <t>CRR ( Cost Recovery Rate )</t>
  </si>
  <si>
    <t>Tingkat Kemandirian Rumah Sakit</t>
  </si>
  <si>
    <t>(130654379890,25 - 115495676933,24) / 115495676933,24 * 100%</t>
  </si>
  <si>
    <t>Perhitungan</t>
  </si>
  <si>
    <t>(Total pendapatan tahun berjalan - Total pendapatan tahun lalu ) / total pendapatan tahun lalu x 100%</t>
  </si>
  <si>
    <t>Total pendapatan / Total Belanja x 100%</t>
  </si>
  <si>
    <t>130654379890,25 / 132599138322,00*100%</t>
  </si>
  <si>
    <t>Indeks Kepuasan Masyarakat</t>
  </si>
  <si>
    <t>A (88,75)</t>
  </si>
  <si>
    <t>NILAI IKM TAHUN 2024</t>
  </si>
  <si>
    <t>NO</t>
  </si>
  <si>
    <t>BULAN</t>
  </si>
  <si>
    <t>NILAI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</si>
  <si>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</si>
  <si>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</si>
  <si>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</si>
  <si>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</si>
  <si>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</si>
  <si>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</si>
  <si>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</si>
  <si>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</si>
  <si>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</t>
  </si>
  <si>
    <t>OKT</t>
  </si>
  <si>
    <t>NOV</t>
  </si>
  <si>
    <t>DES</t>
  </si>
  <si>
    <t>NILAI RATA-RATA</t>
  </si>
  <si>
    <t>Rata-rata perhitungan nilai IKM selama tahun 2024</t>
  </si>
  <si>
    <t>55,04 kali/tahun</t>
  </si>
  <si>
    <t>1 hari</t>
  </si>
  <si>
    <t>32,3 permil</t>
  </si>
  <si>
    <t>47,83 permil</t>
  </si>
  <si>
    <t>(78168/(248x365))x 100%</t>
  </si>
  <si>
    <t>54114/13650</t>
  </si>
  <si>
    <t>((248x365)-78168/13650)</t>
  </si>
  <si>
    <t>13650/ 248</t>
  </si>
  <si>
    <t>441/13650x1000</t>
  </si>
  <si>
    <t>653/13650x1000</t>
  </si>
  <si>
    <t>HARI PERAWATAN</t>
  </si>
  <si>
    <t>TT</t>
  </si>
  <si>
    <t>LAMA RAWAT</t>
  </si>
  <si>
    <t>JUMLAH PASIEN KELUAR HIDUP DAN MATI</t>
  </si>
  <si>
    <t>PASIEN KELUAR MATI &lt;48 JAM</t>
  </si>
  <si>
    <t>PASIEN KELUAR MATI &gt;48 JAM</t>
  </si>
  <si>
    <t>JUMLAH HARI DALAM SETAHUN (PERIODE)</t>
  </si>
  <si>
    <t>Jumlah lama dirawat / Jumlah pasien keluar (hidup+mati)</t>
  </si>
  <si>
    <t>perhitungan nilai IKM bulan januari tahun 2024</t>
  </si>
  <si>
    <t>perhitungan nilai IKM bulan februari tahun 2024</t>
  </si>
  <si>
    <t>Angka februari 2024</t>
  </si>
  <si>
    <t>perhitungan nilai IKM bulan maret tahun 2024</t>
  </si>
  <si>
    <t>Angka maret 2024</t>
  </si>
  <si>
    <t>perhitungan nilai IKM bulan april tahun 2024</t>
  </si>
  <si>
    <t>Angka april 2024</t>
  </si>
  <si>
    <t>perhitungan nilai IKM bulan mei tahun 2024</t>
  </si>
  <si>
    <t>Angka mei 2024</t>
  </si>
  <si>
    <t>perhitungan nilai IKM bulan juni tahun 2024</t>
  </si>
  <si>
    <t>Angka juni 2024</t>
  </si>
  <si>
    <t>perhitungan nilai IKM bulan juli tahun 2024</t>
  </si>
  <si>
    <t>Angka juli 2024</t>
  </si>
  <si>
    <t>perhitungan nilai IKM bulan agustus tahun 2024</t>
  </si>
  <si>
    <t>Angka agustus 2024</t>
  </si>
  <si>
    <t>perhitungan nilai IKM bulan september tahun 2024</t>
  </si>
  <si>
    <t>Angka september 2024</t>
  </si>
  <si>
    <t>perhitungan nilai IKM bulan oktober tahun 2024</t>
  </si>
  <si>
    <t>Angka oktober 2024</t>
  </si>
  <si>
    <t>perhitungan nilai IKM bulan november tahun 2024</t>
  </si>
  <si>
    <t>Angka november 2024</t>
  </si>
  <si>
    <t>perhitungan nilai IKM bulan desember tahun 2024</t>
  </si>
  <si>
    <t>Angka desember 2024</t>
  </si>
  <si>
    <t>Angka Tahun 2024</t>
  </si>
  <si>
    <t>A (87,64)</t>
  </si>
  <si>
    <t>A (87,85)</t>
  </si>
  <si>
    <t>A (87,90)</t>
  </si>
  <si>
    <t>A (88,51)</t>
  </si>
  <si>
    <t>A (88,66)</t>
  </si>
  <si>
    <t>A (88,90)</t>
  </si>
  <si>
    <t>A (89,11)</t>
  </si>
  <si>
    <t>A (89,18)</t>
  </si>
  <si>
    <t>A (89,23)</t>
  </si>
  <si>
    <t>A (89,30)</t>
  </si>
  <si>
    <t>A (89,34)</t>
  </si>
  <si>
    <t>A (89,45)</t>
  </si>
  <si>
    <t>2,38 hari</t>
  </si>
  <si>
    <t>(6383989982,57-11451443155,48)/11451443155,48*100%</t>
  </si>
  <si>
    <t>6383989982,57/15922515562*100%</t>
  </si>
  <si>
    <t>(12821250213-11634603895,55)/11634603895,55*100%</t>
  </si>
  <si>
    <t>12821250213/13931406622*100%</t>
  </si>
  <si>
    <t>(11333903817,75-11051178596,66)/11051178596,66*100%</t>
  </si>
  <si>
    <t>11333903817,75/12147634263*100%</t>
  </si>
  <si>
    <t>(12113893591,88-8177560080,59)/8177560080,59*100%</t>
  </si>
  <si>
    <t>12113893591,88/5015690568*100%</t>
  </si>
  <si>
    <t>(11729579894,73-9050389362,95)/9050389362,95*100%</t>
  </si>
  <si>
    <t>11729579894,73/6548769242*100%</t>
  </si>
  <si>
    <t>(10269529202,59-8463861898,7)/8463861898,7*100%</t>
  </si>
  <si>
    <t>10269529202,59/9966339891*100%</t>
  </si>
  <si>
    <t>(11142031168,92-8599422540,05)/8599422540,05*100%</t>
  </si>
  <si>
    <t>11142031168,92/6430540537*100%</t>
  </si>
  <si>
    <t>(9498650268,7-7993935448,05)/7993935448,05*100%</t>
  </si>
  <si>
    <t>9498650268,7/16353257956*100%</t>
  </si>
  <si>
    <t>(10536460930-9785117141,5)/9785117141,5*100%</t>
  </si>
  <si>
    <t>10536460930/11401072078*100%</t>
  </si>
  <si>
    <t>(11618814414,09-9331148019,08)/9331148019,08*100%</t>
  </si>
  <si>
    <t>11618814414,09/18076677404*100%</t>
  </si>
  <si>
    <t>(11216743755,1-9983103379,06)/9983103379,06*100%</t>
  </si>
  <si>
    <t>11216743755,1/7936527959*100%</t>
  </si>
  <si>
    <t>(10417206449,17-9973913415,57)/9973913415,57*100%</t>
  </si>
  <si>
    <t>10417206449,17/8013680854*100%</t>
  </si>
  <si>
    <t>JUMLAH HARI DALAM SEBULAN (PERIODE)</t>
  </si>
  <si>
    <t>(5954/(248X31))/100%</t>
  </si>
  <si>
    <t>4300/983</t>
  </si>
  <si>
    <t>4,37 hari</t>
  </si>
  <si>
    <t>((248X31) - 5954) / 983</t>
  </si>
  <si>
    <t>1.76 hari</t>
  </si>
  <si>
    <t>983/248</t>
  </si>
  <si>
    <t>3,96 kali/tahun</t>
  </si>
  <si>
    <t>18/983 X 1000 permil</t>
  </si>
  <si>
    <t>18,31 permil</t>
  </si>
  <si>
    <t>38/983 X 1000 permil</t>
  </si>
  <si>
    <t>38,65 permil</t>
  </si>
  <si>
    <t>5385/(248x28)x100%</t>
  </si>
  <si>
    <t>77,54%</t>
  </si>
  <si>
    <t>4387/834</t>
  </si>
  <si>
    <t>5,26 hari</t>
  </si>
  <si>
    <t>(248x28) - 5385 /834</t>
  </si>
  <si>
    <t>1,86 hari</t>
  </si>
  <si>
    <t>834/248</t>
  </si>
  <si>
    <t>3,36 kali/tahun</t>
  </si>
  <si>
    <t>20/834 x 1000 permil</t>
  </si>
  <si>
    <t>23,98 permil</t>
  </si>
  <si>
    <t>30/834 x 1000 permil</t>
  </si>
  <si>
    <t>35,97 permil</t>
  </si>
  <si>
    <t>(5657/(248x31))x100%</t>
  </si>
  <si>
    <t>4281/850</t>
  </si>
  <si>
    <t>5,03 hari</t>
  </si>
  <si>
    <t>((248x31) - 5657/850</t>
  </si>
  <si>
    <t>850/248</t>
  </si>
  <si>
    <t>3,42 kali/tahun</t>
  </si>
  <si>
    <t>39/850 x 1000 permill</t>
  </si>
  <si>
    <t>45,88  permil</t>
  </si>
  <si>
    <t>50/850 x 1000 permill</t>
  </si>
  <si>
    <t>58,82 permil</t>
  </si>
  <si>
    <t>(6304/248x30))x100%</t>
  </si>
  <si>
    <t>3950/1139</t>
  </si>
  <si>
    <t>3,46 hari</t>
  </si>
  <si>
    <t>((248x30) -6304/1139</t>
  </si>
  <si>
    <t>0,99 hari</t>
  </si>
  <si>
    <t>1139/248</t>
  </si>
  <si>
    <t>4,59 kali/tahun</t>
  </si>
  <si>
    <t>35/1139 x 1000 permil</t>
  </si>
  <si>
    <t>30,72 permil</t>
  </si>
  <si>
    <t>59/1139 x 1000 permil</t>
  </si>
  <si>
    <t>51,79 permil</t>
  </si>
  <si>
    <t>(7048/(248x31)) x 100%</t>
  </si>
  <si>
    <t>91,67%</t>
  </si>
  <si>
    <t>4635/1246</t>
  </si>
  <si>
    <t>3,71 hari</t>
  </si>
  <si>
    <t>((248x31) - 7048/ 1246</t>
  </si>
  <si>
    <t>0,51 hari</t>
  </si>
  <si>
    <t>1246/248</t>
  </si>
  <si>
    <t>5,02 kali/tahun</t>
  </si>
  <si>
    <t>39/1246 x 1000 permil</t>
  </si>
  <si>
    <t>31, 30permil</t>
  </si>
  <si>
    <t>52/1246 x 1000 permil</t>
  </si>
  <si>
    <t>41,73 permil</t>
  </si>
  <si>
    <t>6795 /7440 x100%</t>
  </si>
  <si>
    <t>4318/1232</t>
  </si>
  <si>
    <t>3,5hari</t>
  </si>
  <si>
    <t>7440 - 6795 /1232</t>
  </si>
  <si>
    <t>0,52 hari</t>
  </si>
  <si>
    <t>1232/248</t>
  </si>
  <si>
    <t>4,96 kali/tahun</t>
  </si>
  <si>
    <t>38,14permil</t>
  </si>
  <si>
    <t>53,57 permil</t>
  </si>
  <si>
    <t>66/1232 x 1000 permil</t>
  </si>
  <si>
    <t>47/1232 x 1000 permil</t>
  </si>
  <si>
    <t>7486/7688 x 100%</t>
  </si>
  <si>
    <t>97,37%</t>
  </si>
  <si>
    <t>4880/1360</t>
  </si>
  <si>
    <t>3,58 hari</t>
  </si>
  <si>
    <t>((7688) - 7486 /1360</t>
  </si>
  <si>
    <t>0,14 hari</t>
  </si>
  <si>
    <t>1360/248</t>
  </si>
  <si>
    <t>5,48 kali/tahun</t>
  </si>
  <si>
    <t>49/1360 x1000 permil</t>
  </si>
  <si>
    <t>36 permil</t>
  </si>
  <si>
    <t>62 / 1360 x 1000 permil</t>
  </si>
  <si>
    <t>45,58 permil</t>
  </si>
  <si>
    <t>6238/7688 x 100%</t>
  </si>
  <si>
    <t>81,13%</t>
  </si>
  <si>
    <t>4013/1143</t>
  </si>
  <si>
    <t>3,51 hari</t>
  </si>
  <si>
    <t>7688 -6238/1143</t>
  </si>
  <si>
    <t>1,26 hari</t>
  </si>
  <si>
    <t>1143/248</t>
  </si>
  <si>
    <t>4,60 kali/tahun</t>
  </si>
  <si>
    <t>36/1143x1000 permil</t>
  </si>
  <si>
    <t>31,49 permil</t>
  </si>
  <si>
    <t>58/1143 x 1000 permil</t>
  </si>
  <si>
    <t>50,74 permil</t>
  </si>
  <si>
    <t>6920/7440 x 100%</t>
  </si>
  <si>
    <t>93,01%</t>
  </si>
  <si>
    <t>4142/1266</t>
  </si>
  <si>
    <t>3,27 hari</t>
  </si>
  <si>
    <t>7440 -6920 /1266</t>
  </si>
  <si>
    <t>0,41 hari</t>
  </si>
  <si>
    <t>1266/248</t>
  </si>
  <si>
    <t>5,1 kali/tahun</t>
  </si>
  <si>
    <t>33/1266 x 1000 permil</t>
  </si>
  <si>
    <t>26  permil</t>
  </si>
  <si>
    <t>50/1266 x 1000 permil</t>
  </si>
  <si>
    <t>39,49 permil</t>
  </si>
  <si>
    <t>6820/7688 x 100%</t>
  </si>
  <si>
    <t>88,70%</t>
  </si>
  <si>
    <t>4361/1289</t>
  </si>
  <si>
    <t>3,38 hari</t>
  </si>
  <si>
    <t>7688 - 6822 /1289</t>
  </si>
  <si>
    <t>0,67 hari</t>
  </si>
  <si>
    <t>1289 /248</t>
  </si>
  <si>
    <t>43/1289 x 1000 permil</t>
  </si>
  <si>
    <t>33,35 permil</t>
  </si>
  <si>
    <t>63/1289 x 1000 permil</t>
  </si>
  <si>
    <t>48,87 permil</t>
  </si>
  <si>
    <t>4439/1280</t>
  </si>
  <si>
    <t>3, 46 hari</t>
  </si>
  <si>
    <t>7032/7440 x 100%</t>
  </si>
  <si>
    <t>94,51 %</t>
  </si>
  <si>
    <t>7440 - 7032 /1280</t>
  </si>
  <si>
    <t>0,31 hari</t>
  </si>
  <si>
    <t>1280/248</t>
  </si>
  <si>
    <t>5,16 kali/tahun</t>
  </si>
  <si>
    <t>41/1280 x 1000 permil</t>
  </si>
  <si>
    <t>32,02 permil</t>
  </si>
  <si>
    <t>63/1280 x 1000 permil</t>
  </si>
  <si>
    <t>49,21 permil</t>
  </si>
  <si>
    <t>7933/7688 x 100%</t>
  </si>
  <si>
    <t>103,18%</t>
  </si>
  <si>
    <t>5109 /1369</t>
  </si>
  <si>
    <t>3,73 hari</t>
  </si>
  <si>
    <t>7688 -7933 /1369</t>
  </si>
  <si>
    <t>0,17 hari</t>
  </si>
  <si>
    <t>1369/248</t>
  </si>
  <si>
    <t>5,52 kali/tahun</t>
  </si>
  <si>
    <t>41/1369 x 1000 permil</t>
  </si>
  <si>
    <t>09,94 permil</t>
  </si>
  <si>
    <t>65/1369 x 1000 permil</t>
  </si>
  <si>
    <t>47,47 permil</t>
  </si>
  <si>
    <t>Angka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</si>
</sst>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0" fontId="0" fillId="0" borderId="1" xfId="1" applyNumberFormat="1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wrapText="1"/>
    </xf>
    <xf numFmtId="0" fontId="7" fillId="2" borderId="2" xfId="0" applyFont="1" applyFill="1" applyBorder="1" applyAlignment="1">
      <alignment horizontal="right" vertical="top" wrapText="1"/>
    </xf>
    <xf numFmtId="10" fontId="0" fillId="0" borderId="3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3EE4-3217-40D3-AC55-3C53788A3D2B}">
  <dimension ref="A2:G49"/>
  <sheetViews>
    <sheetView tabSelected="1" topLeftCell="B1" workbookViewId="0">
      <selection activeCell="C6" sqref="C6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7" width="8.28515625" style="1" bestFit="1" customWidth="1"/>
    <col min="8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84</v>
      </c>
    </row>
    <row r="3" spans="1:7" x14ac:dyDescent="0.25">
      <c r="A3" s="10"/>
      <c r="B3" s="10"/>
      <c r="C3" s="10"/>
      <c r="D3" s="10"/>
    </row>
    <row r="4" spans="1:7" ht="45" x14ac:dyDescent="0.25">
      <c r="A4" s="10" t="s">
        <v>1</v>
      </c>
      <c r="B4" s="10" t="s">
        <v>0</v>
      </c>
      <c r="C4" s="12" t="s">
        <v>47</v>
      </c>
      <c r="D4" s="13">
        <v>0.86350000000000005</v>
      </c>
      <c r="F4" t="s">
        <v>54</v>
      </c>
      <c r="G4">
        <v>248</v>
      </c>
    </row>
    <row r="5" spans="1:7" ht="20.100000000000001" customHeight="1" x14ac:dyDescent="0.25">
      <c r="A5" s="10"/>
      <c r="B5" s="10"/>
      <c r="C5" s="10"/>
      <c r="D5" s="12"/>
      <c r="F5" t="s">
        <v>53</v>
      </c>
      <c r="G5">
        <v>78168</v>
      </c>
    </row>
    <row r="6" spans="1:7" x14ac:dyDescent="0.25">
      <c r="A6" s="10"/>
      <c r="B6" s="10"/>
      <c r="C6" s="10"/>
      <c r="D6" s="12"/>
      <c r="F6" t="s">
        <v>55</v>
      </c>
      <c r="G6">
        <v>54114</v>
      </c>
    </row>
    <row r="7" spans="1:7" ht="30" x14ac:dyDescent="0.25">
      <c r="A7" s="10" t="s">
        <v>2</v>
      </c>
      <c r="B7" s="10" t="s">
        <v>3</v>
      </c>
      <c r="C7" s="12" t="s">
        <v>48</v>
      </c>
      <c r="D7" s="12" t="s">
        <v>15</v>
      </c>
      <c r="F7" t="s">
        <v>56</v>
      </c>
      <c r="G7">
        <v>13650</v>
      </c>
    </row>
    <row r="8" spans="1:7" x14ac:dyDescent="0.25">
      <c r="A8" s="10"/>
      <c r="B8" s="10"/>
      <c r="C8" s="10"/>
      <c r="D8" s="12"/>
      <c r="F8" t="s">
        <v>57</v>
      </c>
      <c r="G8">
        <v>212</v>
      </c>
    </row>
    <row r="9" spans="1:7" x14ac:dyDescent="0.25">
      <c r="A9" s="10"/>
      <c r="B9" s="10"/>
      <c r="C9" s="10"/>
      <c r="D9" s="12"/>
      <c r="F9" t="s">
        <v>58</v>
      </c>
      <c r="G9">
        <v>441</v>
      </c>
    </row>
    <row r="10" spans="1:7" ht="45" customHeight="1" x14ac:dyDescent="0.25">
      <c r="A10" s="10" t="s">
        <v>4</v>
      </c>
      <c r="B10" s="10" t="s">
        <v>5</v>
      </c>
      <c r="C10" s="12" t="s">
        <v>49</v>
      </c>
      <c r="D10" s="12" t="s">
        <v>44</v>
      </c>
      <c r="F10" s="1" t="s">
        <v>59</v>
      </c>
      <c r="G10" s="1">
        <v>365</v>
      </c>
    </row>
    <row r="11" spans="1:7" x14ac:dyDescent="0.25">
      <c r="A11" s="10"/>
      <c r="B11" s="10"/>
      <c r="C11" s="10"/>
      <c r="D11" s="12"/>
    </row>
    <row r="12" spans="1:7" x14ac:dyDescent="0.25">
      <c r="A12" s="10"/>
      <c r="B12" s="10"/>
      <c r="C12" s="10"/>
      <c r="D12" s="12"/>
    </row>
    <row r="13" spans="1:7" ht="30" x14ac:dyDescent="0.25">
      <c r="A13" s="10" t="s">
        <v>6</v>
      </c>
      <c r="B13" s="10" t="s">
        <v>7</v>
      </c>
      <c r="C13" s="12" t="s">
        <v>50</v>
      </c>
      <c r="D13" s="12" t="s">
        <v>43</v>
      </c>
    </row>
    <row r="14" spans="1:7" x14ac:dyDescent="0.25">
      <c r="A14" s="10"/>
      <c r="B14" s="10"/>
      <c r="C14" s="10"/>
      <c r="D14" s="12"/>
    </row>
    <row r="15" spans="1:7" x14ac:dyDescent="0.25">
      <c r="A15" s="10"/>
      <c r="B15" s="10"/>
      <c r="C15" s="10"/>
      <c r="D15" s="12"/>
    </row>
    <row r="16" spans="1:7" ht="30" x14ac:dyDescent="0.25">
      <c r="A16" s="10" t="s">
        <v>8</v>
      </c>
      <c r="B16" s="10" t="s">
        <v>9</v>
      </c>
      <c r="C16" s="12" t="s">
        <v>51</v>
      </c>
      <c r="D16" s="12" t="s">
        <v>45</v>
      </c>
    </row>
    <row r="17" spans="1:4" x14ac:dyDescent="0.25">
      <c r="A17" s="10"/>
      <c r="B17" s="10"/>
      <c r="C17" s="10"/>
      <c r="D17" s="12"/>
    </row>
    <row r="18" spans="1:4" x14ac:dyDescent="0.25">
      <c r="A18" s="10"/>
      <c r="B18" s="10"/>
      <c r="C18" s="10"/>
      <c r="D18" s="12"/>
    </row>
    <row r="19" spans="1:4" ht="30" x14ac:dyDescent="0.25">
      <c r="A19" s="10" t="s">
        <v>10</v>
      </c>
      <c r="B19" s="10" t="s">
        <v>11</v>
      </c>
      <c r="C19" s="12" t="s">
        <v>52</v>
      </c>
      <c r="D19" s="12" t="s">
        <v>46</v>
      </c>
    </row>
    <row r="20" spans="1:4" x14ac:dyDescent="0.25">
      <c r="A20" s="10"/>
      <c r="B20" s="10"/>
      <c r="C20" s="10"/>
      <c r="D20" s="12"/>
    </row>
    <row r="21" spans="1:4" x14ac:dyDescent="0.25">
      <c r="A21" s="10"/>
      <c r="B21" s="10"/>
      <c r="C21" s="10"/>
      <c r="D21" s="12"/>
    </row>
    <row r="22" spans="1:4" ht="45" x14ac:dyDescent="0.25">
      <c r="A22" s="10" t="s">
        <v>14</v>
      </c>
      <c r="B22" s="10" t="s">
        <v>20</v>
      </c>
      <c r="C22" s="11" t="s">
        <v>18</v>
      </c>
      <c r="D22" s="11">
        <f>(130654379890.25 - 115495676933.24) / 115495676933.24 * 100%</f>
        <v>0.13124909398792634</v>
      </c>
    </row>
    <row r="23" spans="1:4" x14ac:dyDescent="0.25">
      <c r="A23" s="10"/>
      <c r="B23" s="10"/>
      <c r="C23" s="10"/>
      <c r="D23" s="12"/>
    </row>
    <row r="24" spans="1:4" x14ac:dyDescent="0.25">
      <c r="A24" s="10"/>
      <c r="B24" s="10"/>
      <c r="C24" s="10"/>
      <c r="D24" s="12"/>
    </row>
    <row r="25" spans="1:4" ht="30" x14ac:dyDescent="0.25">
      <c r="A25" s="10" t="s">
        <v>16</v>
      </c>
      <c r="B25" s="10" t="s">
        <v>21</v>
      </c>
      <c r="C25" s="10" t="s">
        <v>22</v>
      </c>
      <c r="D25" s="11">
        <f>130654379890.25 / 132599138322*100%</f>
        <v>0.98533355151202107</v>
      </c>
    </row>
    <row r="26" spans="1:4" x14ac:dyDescent="0.25">
      <c r="A26" s="10"/>
      <c r="B26" s="10"/>
      <c r="C26" s="10"/>
      <c r="D26" s="12"/>
    </row>
    <row r="27" spans="1:4" x14ac:dyDescent="0.25">
      <c r="A27" s="10"/>
      <c r="B27" s="10"/>
      <c r="C27" s="10"/>
      <c r="D27" s="12"/>
    </row>
    <row r="28" spans="1:4" ht="45" x14ac:dyDescent="0.25">
      <c r="A28" s="10" t="s">
        <v>17</v>
      </c>
      <c r="B28" s="10" t="s">
        <v>21</v>
      </c>
      <c r="C28" s="10" t="s">
        <v>22</v>
      </c>
      <c r="D28" s="11">
        <f>130654379890.25 / 132599138322*100%</f>
        <v>0.98533355151202107</v>
      </c>
    </row>
    <row r="29" spans="1:4" x14ac:dyDescent="0.25">
      <c r="A29" s="10"/>
      <c r="B29" s="10"/>
      <c r="C29" s="10"/>
      <c r="D29" s="12"/>
    </row>
    <row r="30" spans="1:4" x14ac:dyDescent="0.25">
      <c r="A30" s="10"/>
      <c r="B30" s="10"/>
      <c r="C30" s="10"/>
      <c r="D30" s="12"/>
    </row>
    <row r="31" spans="1:4" ht="45" x14ac:dyDescent="0.25">
      <c r="A31" s="10" t="s">
        <v>23</v>
      </c>
      <c r="B31" s="10" t="s">
        <v>42</v>
      </c>
      <c r="C31" s="10"/>
      <c r="D31" s="12" t="s">
        <v>24</v>
      </c>
    </row>
    <row r="32" spans="1:4" x14ac:dyDescent="0.25">
      <c r="A32" s="10"/>
      <c r="B32" s="10"/>
      <c r="C32" s="10"/>
      <c r="D32" s="10"/>
    </row>
    <row r="34" spans="1:3" ht="15.75" x14ac:dyDescent="0.25">
      <c r="A34" s="24" t="s">
        <v>25</v>
      </c>
      <c r="B34" s="24"/>
      <c r="C34" s="24"/>
    </row>
    <row r="35" spans="1:3" ht="15.75" x14ac:dyDescent="0.25">
      <c r="A35" s="2"/>
      <c r="B35" s="2"/>
      <c r="C35" s="2"/>
    </row>
    <row r="36" spans="1:3" ht="15.75" x14ac:dyDescent="0.25">
      <c r="A36" s="3" t="s">
        <v>26</v>
      </c>
      <c r="B36" s="3" t="s">
        <v>27</v>
      </c>
      <c r="C36" s="3" t="s">
        <v>28</v>
      </c>
    </row>
    <row r="37" spans="1:3" ht="15.75" x14ac:dyDescent="0.25">
      <c r="A37" s="4">
        <v>1</v>
      </c>
      <c r="B37" s="4" t="s">
        <v>29</v>
      </c>
      <c r="C37" s="4">
        <v>87.64</v>
      </c>
    </row>
    <row r="38" spans="1:3" ht="15.75" x14ac:dyDescent="0.25">
      <c r="A38" s="4">
        <v>2</v>
      </c>
      <c r="B38" s="4" t="s">
        <v>30</v>
      </c>
      <c r="C38" s="4">
        <v>87.85</v>
      </c>
    </row>
    <row r="39" spans="1:3" ht="15.75" x14ac:dyDescent="0.25">
      <c r="A39" s="4">
        <v>3</v>
      </c>
      <c r="B39" s="4" t="s">
        <v>31</v>
      </c>
      <c r="C39" s="4">
        <v>87.9</v>
      </c>
    </row>
    <row r="40" spans="1:3" ht="15.75" x14ac:dyDescent="0.25">
      <c r="A40" s="4">
        <v>4</v>
      </c>
      <c r="B40" s="4" t="s">
        <v>32</v>
      </c>
      <c r="C40" s="4">
        <v>88.51</v>
      </c>
    </row>
    <row r="41" spans="1:3" ht="15.75" x14ac:dyDescent="0.25">
      <c r="A41" s="4">
        <v>5</v>
      </c>
      <c r="B41" s="4" t="s">
        <v>33</v>
      </c>
      <c r="C41" s="4">
        <v>88.66</v>
      </c>
    </row>
    <row r="42" spans="1:3" ht="15.75" x14ac:dyDescent="0.25">
      <c r="A42" s="4">
        <v>6</v>
      </c>
      <c r="B42" s="4" t="s">
        <v>34</v>
      </c>
      <c r="C42" s="4">
        <v>88.9</v>
      </c>
    </row>
    <row r="43" spans="1:3" ht="15.75" x14ac:dyDescent="0.25">
      <c r="A43" s="4">
        <v>7</v>
      </c>
      <c r="B43" s="4" t="s">
        <v>35</v>
      </c>
      <c r="C43" s="4">
        <v>89.11</v>
      </c>
    </row>
    <row r="44" spans="1:3" ht="15.75" x14ac:dyDescent="0.25">
      <c r="A44" s="4">
        <v>8</v>
      </c>
      <c r="B44" s="4" t="s">
        <v>36</v>
      </c>
      <c r="C44" s="4">
        <v>89.18</v>
      </c>
    </row>
    <row r="45" spans="1:3" ht="15.75" x14ac:dyDescent="0.25">
      <c r="A45" s="4">
        <v>9</v>
      </c>
      <c r="B45" s="4" t="s">
        <v>37</v>
      </c>
      <c r="C45" s="4">
        <v>89.23</v>
      </c>
    </row>
    <row r="46" spans="1:3" ht="15.75" x14ac:dyDescent="0.25">
      <c r="A46" s="4">
        <v>10</v>
      </c>
      <c r="B46" s="4" t="s">
        <v>38</v>
      </c>
      <c r="C46" s="4">
        <v>89.3</v>
      </c>
    </row>
    <row r="47" spans="1:3" ht="15.75" x14ac:dyDescent="0.25">
      <c r="A47" s="4">
        <v>11</v>
      </c>
      <c r="B47" s="4" t="s">
        <v>39</v>
      </c>
      <c r="C47" s="4">
        <v>89.34</v>
      </c>
    </row>
    <row r="48" spans="1:3" ht="15.75" x14ac:dyDescent="0.25">
      <c r="A48" s="4">
        <v>12</v>
      </c>
      <c r="B48" s="4" t="s">
        <v>40</v>
      </c>
      <c r="C48" s="4">
        <v>89.45</v>
      </c>
    </row>
    <row r="49" spans="1:3" ht="15.75" x14ac:dyDescent="0.25">
      <c r="A49" s="5"/>
      <c r="B49" s="6" t="s">
        <v>41</v>
      </c>
      <c r="C49" s="7">
        <f>AVERAGE(C37:C48)</f>
        <v>88.755833333333328</v>
      </c>
    </row>
  </sheetData>
  <mergeCells count="1">
    <mergeCell ref="A34:C3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DE402-A86F-4C1F-9384-9F34CC114E62}">
  <dimension ref="A2:H32"/>
  <sheetViews>
    <sheetView workbookViewId="0">
      <selection activeCell="C5" sqref="C5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6" width="8.7109375" style="1"/>
    <col min="7" max="7" width="23.85546875" style="1" customWidth="1"/>
    <col min="8" max="16384" width="8.7109375" style="1"/>
  </cols>
  <sheetData>
    <row r="2" spans="1:8" s="8" customFormat="1" ht="30" x14ac:dyDescent="0.25">
      <c r="A2" s="9" t="s">
        <v>12</v>
      </c>
      <c r="B2" s="9" t="s">
        <v>13</v>
      </c>
      <c r="C2" s="9" t="s">
        <v>19</v>
      </c>
      <c r="D2" s="9" t="s">
        <v>261</v>
      </c>
    </row>
    <row r="3" spans="1:8" x14ac:dyDescent="0.25">
      <c r="A3" s="10"/>
      <c r="B3" s="10"/>
      <c r="C3" s="10"/>
      <c r="D3" s="10"/>
    </row>
    <row r="4" spans="1:8" ht="45.75" thickBot="1" x14ac:dyDescent="0.3">
      <c r="A4" s="10" t="s">
        <v>1</v>
      </c>
      <c r="B4" s="10" t="s">
        <v>0</v>
      </c>
      <c r="C4" s="10" t="s">
        <v>123</v>
      </c>
      <c r="D4" s="14">
        <v>0.77439999999999998</v>
      </c>
      <c r="G4" t="s">
        <v>54</v>
      </c>
      <c r="H4">
        <v>248</v>
      </c>
    </row>
    <row r="5" spans="1:8" ht="15.75" thickBot="1" x14ac:dyDescent="0.3">
      <c r="A5" s="10"/>
      <c r="B5" s="10"/>
      <c r="C5" s="10"/>
      <c r="D5" s="10"/>
      <c r="G5" t="s">
        <v>53</v>
      </c>
      <c r="H5" s="15">
        <v>5954</v>
      </c>
    </row>
    <row r="6" spans="1:8" ht="15.75" thickBot="1" x14ac:dyDescent="0.3">
      <c r="A6" s="10"/>
      <c r="B6" s="10"/>
      <c r="C6" s="10"/>
      <c r="D6" s="10"/>
      <c r="G6" t="s">
        <v>55</v>
      </c>
      <c r="H6" s="15">
        <v>4300</v>
      </c>
    </row>
    <row r="7" spans="1:8" ht="30" x14ac:dyDescent="0.25">
      <c r="A7" s="10" t="s">
        <v>2</v>
      </c>
      <c r="B7" s="10" t="s">
        <v>60</v>
      </c>
      <c r="C7" s="10" t="s">
        <v>124</v>
      </c>
      <c r="D7" s="10" t="s">
        <v>125</v>
      </c>
      <c r="G7" t="s">
        <v>56</v>
      </c>
      <c r="H7">
        <v>983</v>
      </c>
    </row>
    <row r="8" spans="1:8" x14ac:dyDescent="0.25">
      <c r="A8" s="10"/>
      <c r="B8" s="10"/>
      <c r="C8" s="10"/>
      <c r="D8" s="10"/>
      <c r="G8" t="s">
        <v>57</v>
      </c>
      <c r="H8">
        <v>20</v>
      </c>
    </row>
    <row r="9" spans="1:8" x14ac:dyDescent="0.25">
      <c r="A9" s="10"/>
      <c r="B9" s="10"/>
      <c r="C9" s="10"/>
      <c r="D9" s="10"/>
      <c r="G9" t="s">
        <v>58</v>
      </c>
      <c r="H9">
        <v>18</v>
      </c>
    </row>
    <row r="10" spans="1:8" ht="30" x14ac:dyDescent="0.25">
      <c r="A10" s="10" t="s">
        <v>4</v>
      </c>
      <c r="B10" s="10" t="s">
        <v>5</v>
      </c>
      <c r="C10" s="10" t="s">
        <v>126</v>
      </c>
      <c r="D10" s="10" t="s">
        <v>127</v>
      </c>
      <c r="G10" s="1" t="s">
        <v>122</v>
      </c>
      <c r="H10" s="1">
        <v>31</v>
      </c>
    </row>
    <row r="11" spans="1:8" x14ac:dyDescent="0.25">
      <c r="A11" s="10"/>
      <c r="B11" s="10"/>
      <c r="C11" s="10"/>
      <c r="D11" s="10"/>
    </row>
    <row r="12" spans="1:8" x14ac:dyDescent="0.25">
      <c r="A12" s="10"/>
      <c r="B12" s="10"/>
      <c r="C12" s="10"/>
      <c r="D12" s="10"/>
    </row>
    <row r="13" spans="1:8" ht="30" x14ac:dyDescent="0.25">
      <c r="A13" s="10" t="s">
        <v>6</v>
      </c>
      <c r="B13" s="10" t="s">
        <v>7</v>
      </c>
      <c r="C13" s="10" t="s">
        <v>128</v>
      </c>
      <c r="D13" s="10" t="s">
        <v>129</v>
      </c>
    </row>
    <row r="14" spans="1:8" x14ac:dyDescent="0.25">
      <c r="A14" s="10"/>
      <c r="B14" s="10"/>
      <c r="C14" s="10"/>
      <c r="D14" s="10"/>
    </row>
    <row r="15" spans="1:8" x14ac:dyDescent="0.25">
      <c r="A15" s="10"/>
      <c r="B15" s="10"/>
      <c r="C15" s="10"/>
      <c r="D15" s="10"/>
    </row>
    <row r="16" spans="1:8" ht="30" x14ac:dyDescent="0.25">
      <c r="A16" s="10" t="s">
        <v>8</v>
      </c>
      <c r="B16" s="10" t="s">
        <v>9</v>
      </c>
      <c r="C16" s="10" t="s">
        <v>130</v>
      </c>
      <c r="D16" s="10" t="s">
        <v>131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132</v>
      </c>
      <c r="D19" s="10" t="s">
        <v>133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104</v>
      </c>
      <c r="D22" s="11">
        <f>(12113893591.88-8177560080.59)/8177560080.59*100%</f>
        <v>0.48135794448434033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0" t="s">
        <v>105</v>
      </c>
      <c r="D25" s="11">
        <f>12113893591.88/5015690568*100%</f>
        <v>2.4151995478282462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0" t="s">
        <v>105</v>
      </c>
      <c r="D28" s="11">
        <f>12113893591.88/5015690568*100%</f>
        <v>2.4151995478282462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61</v>
      </c>
      <c r="C31" s="10"/>
      <c r="D31" s="10" t="s">
        <v>85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85C3-2C32-4D8B-957F-8C6659508241}">
  <dimension ref="A2:G32"/>
  <sheetViews>
    <sheetView topLeftCell="B4" workbookViewId="0">
      <selection activeCell="C20" sqref="C20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63</v>
      </c>
    </row>
    <row r="3" spans="1:7" x14ac:dyDescent="0.25">
      <c r="A3" s="10"/>
      <c r="B3" s="10"/>
      <c r="C3" s="17"/>
      <c r="D3" s="10"/>
    </row>
    <row r="4" spans="1:7" ht="45.75" thickBot="1" x14ac:dyDescent="0.3">
      <c r="A4" s="10" t="s">
        <v>1</v>
      </c>
      <c r="B4" s="10" t="s">
        <v>0</v>
      </c>
      <c r="C4" s="19" t="s">
        <v>134</v>
      </c>
      <c r="D4" s="16" t="s">
        <v>135</v>
      </c>
      <c r="F4" t="s">
        <v>54</v>
      </c>
      <c r="G4">
        <v>248</v>
      </c>
    </row>
    <row r="5" spans="1:7" ht="15.75" thickBot="1" x14ac:dyDescent="0.3">
      <c r="A5" s="10"/>
      <c r="B5" s="10"/>
      <c r="C5" s="18"/>
      <c r="D5" s="10"/>
      <c r="F5" t="s">
        <v>53</v>
      </c>
      <c r="G5" s="15">
        <v>5385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4387</v>
      </c>
    </row>
    <row r="7" spans="1:7" ht="30" x14ac:dyDescent="0.25">
      <c r="A7" s="10" t="s">
        <v>2</v>
      </c>
      <c r="B7" s="10" t="s">
        <v>60</v>
      </c>
      <c r="C7" s="10" t="s">
        <v>136</v>
      </c>
      <c r="D7" s="10" t="s">
        <v>137</v>
      </c>
      <c r="F7" t="s">
        <v>56</v>
      </c>
      <c r="G7">
        <v>834</v>
      </c>
    </row>
    <row r="8" spans="1:7" x14ac:dyDescent="0.25">
      <c r="A8" s="10"/>
      <c r="B8" s="10"/>
      <c r="C8" s="10"/>
      <c r="D8" s="10"/>
      <c r="F8" t="s">
        <v>57</v>
      </c>
      <c r="G8">
        <v>10</v>
      </c>
    </row>
    <row r="9" spans="1:7" x14ac:dyDescent="0.25">
      <c r="A9" s="10"/>
      <c r="B9" s="10"/>
      <c r="C9" s="10"/>
      <c r="D9" s="10"/>
      <c r="F9" t="s">
        <v>58</v>
      </c>
      <c r="G9">
        <v>20</v>
      </c>
    </row>
    <row r="10" spans="1:7" ht="30" x14ac:dyDescent="0.25">
      <c r="A10" s="10" t="s">
        <v>4</v>
      </c>
      <c r="B10" s="10" t="s">
        <v>5</v>
      </c>
      <c r="C10" s="10" t="s">
        <v>138</v>
      </c>
      <c r="D10" s="10" t="s">
        <v>139</v>
      </c>
      <c r="F10" s="1" t="s">
        <v>122</v>
      </c>
      <c r="G10" s="1">
        <v>28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140</v>
      </c>
      <c r="D13" s="10" t="s">
        <v>141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142</v>
      </c>
      <c r="D16" s="10" t="s">
        <v>143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144</v>
      </c>
      <c r="D19" s="10" t="s">
        <v>145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106</v>
      </c>
      <c r="D22" s="11">
        <f>(11729579894.73-9050389362.95)/9050389362.95*100%</f>
        <v>0.29603041640925698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107</v>
      </c>
      <c r="D25" s="11">
        <f>11729579894.73/6548769242*100%</f>
        <v>1.7911121099676701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107</v>
      </c>
      <c r="D28" s="11">
        <f>11729579894.73/6548769242*100%</f>
        <v>1.7911121099676701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62</v>
      </c>
      <c r="C31" s="10"/>
      <c r="D31" s="10" t="s">
        <v>86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4B06-B271-42D0-B5E7-4D80BF960C8C}">
  <dimension ref="A2:G32"/>
  <sheetViews>
    <sheetView workbookViewId="0">
      <selection activeCell="C21" sqref="C21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65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146</v>
      </c>
      <c r="D4" s="14">
        <v>0.75560000000000005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5657</v>
      </c>
    </row>
    <row r="6" spans="1:7" ht="15.75" thickBot="1" x14ac:dyDescent="0.3">
      <c r="A6" s="10"/>
      <c r="B6" s="10"/>
      <c r="C6" s="17"/>
      <c r="D6" s="10"/>
      <c r="F6" t="s">
        <v>55</v>
      </c>
      <c r="G6" s="15">
        <v>4281</v>
      </c>
    </row>
    <row r="7" spans="1:7" ht="30" x14ac:dyDescent="0.25">
      <c r="A7" s="10" t="s">
        <v>2</v>
      </c>
      <c r="B7" s="10" t="s">
        <v>60</v>
      </c>
      <c r="C7" s="19" t="s">
        <v>147</v>
      </c>
      <c r="D7" s="21" t="s">
        <v>148</v>
      </c>
      <c r="F7" t="s">
        <v>56</v>
      </c>
      <c r="G7">
        <v>850</v>
      </c>
    </row>
    <row r="8" spans="1:7" x14ac:dyDescent="0.25">
      <c r="A8" s="10"/>
      <c r="B8" s="10"/>
      <c r="C8" s="18"/>
      <c r="D8" s="10"/>
      <c r="F8" t="s">
        <v>57</v>
      </c>
      <c r="G8">
        <v>11</v>
      </c>
    </row>
    <row r="9" spans="1:7" x14ac:dyDescent="0.25">
      <c r="A9" s="10"/>
      <c r="B9" s="10"/>
      <c r="C9" s="10"/>
      <c r="D9" s="10"/>
      <c r="F9" t="s">
        <v>58</v>
      </c>
      <c r="G9">
        <v>39</v>
      </c>
    </row>
    <row r="10" spans="1:7" ht="30" x14ac:dyDescent="0.25">
      <c r="A10" s="10" t="s">
        <v>4</v>
      </c>
      <c r="B10" s="10" t="s">
        <v>5</v>
      </c>
      <c r="C10" s="10" t="s">
        <v>149</v>
      </c>
      <c r="D10" s="10" t="s">
        <v>97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150</v>
      </c>
      <c r="D13" s="10" t="s">
        <v>151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152</v>
      </c>
      <c r="D16" s="10" t="s">
        <v>153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154</v>
      </c>
      <c r="D19" s="10" t="s">
        <v>155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108</v>
      </c>
      <c r="D22" s="11">
        <f>(10269529202.59-8463861898.7)/8463861898.7*100%</f>
        <v>0.21333846481679247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109</v>
      </c>
      <c r="D25" s="11">
        <f>10269529202.59/9966339891*100%</f>
        <v>1.0304213296863167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109</v>
      </c>
      <c r="D28" s="11">
        <f>10269529202.59/9966339891*100%</f>
        <v>1.0304213296863167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64</v>
      </c>
      <c r="C31" s="10"/>
      <c r="D31" s="10" t="s">
        <v>87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98F80-6449-453D-89F6-0CB634BDB6E8}">
  <dimension ref="A2:G32"/>
  <sheetViews>
    <sheetView topLeftCell="A4" workbookViewId="0">
      <selection activeCell="C19" sqref="C19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7" width="5.5703125" style="1" bestFit="1" customWidth="1"/>
    <col min="8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67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156</v>
      </c>
      <c r="D4" s="14">
        <v>0.84730000000000005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6304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3950</v>
      </c>
    </row>
    <row r="7" spans="1:7" ht="30" x14ac:dyDescent="0.25">
      <c r="A7" s="10" t="s">
        <v>2</v>
      </c>
      <c r="B7" s="10" t="s">
        <v>60</v>
      </c>
      <c r="C7" s="10" t="s">
        <v>157</v>
      </c>
      <c r="D7" s="10" t="s">
        <v>158</v>
      </c>
      <c r="F7" t="s">
        <v>56</v>
      </c>
      <c r="G7">
        <v>1139</v>
      </c>
    </row>
    <row r="8" spans="1:7" x14ac:dyDescent="0.25">
      <c r="A8" s="10"/>
      <c r="B8" s="10"/>
      <c r="C8" s="10"/>
      <c r="D8" s="10"/>
      <c r="F8" t="s">
        <v>57</v>
      </c>
      <c r="G8">
        <v>24</v>
      </c>
    </row>
    <row r="9" spans="1:7" x14ac:dyDescent="0.25">
      <c r="A9" s="10"/>
      <c r="B9" s="10"/>
      <c r="C9" s="10"/>
      <c r="D9" s="10"/>
      <c r="F9" t="s">
        <v>58</v>
      </c>
      <c r="G9">
        <v>35</v>
      </c>
    </row>
    <row r="10" spans="1:7" ht="30" x14ac:dyDescent="0.25">
      <c r="A10" s="10" t="s">
        <v>4</v>
      </c>
      <c r="B10" s="10" t="s">
        <v>5</v>
      </c>
      <c r="C10" s="10" t="s">
        <v>159</v>
      </c>
      <c r="D10" s="10" t="s">
        <v>160</v>
      </c>
      <c r="F10" s="1" t="s">
        <v>122</v>
      </c>
      <c r="G10" s="1">
        <v>30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161</v>
      </c>
      <c r="D13" s="10" t="s">
        <v>162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163</v>
      </c>
      <c r="D16" s="10" t="s">
        <v>164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165</v>
      </c>
      <c r="D19" s="10" t="s">
        <v>166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110</v>
      </c>
      <c r="D22" s="11">
        <f>(11142031168.92-8599422540.05)/8599422540.05*100%</f>
        <v>0.29567201949065031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111</v>
      </c>
      <c r="D25" s="11">
        <f>11142031168.92/6430540537*100%</f>
        <v>1.7326741204430729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111</v>
      </c>
      <c r="D28" s="11">
        <f>11142031168.92/6430540537*100%</f>
        <v>1.7326741204430729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66</v>
      </c>
      <c r="C31" s="10"/>
      <c r="D31" s="10" t="s">
        <v>88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AF4E-291D-49E5-80CC-7BED90C4CDCE}">
  <dimension ref="A2:G32"/>
  <sheetViews>
    <sheetView topLeftCell="B1" workbookViewId="0">
      <selection activeCell="C22" sqref="C22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x14ac:dyDescent="0.25">
      <c r="A2" s="9" t="s">
        <v>12</v>
      </c>
      <c r="B2" s="9" t="s">
        <v>13</v>
      </c>
      <c r="C2" s="9" t="s">
        <v>19</v>
      </c>
      <c r="D2" s="9" t="s">
        <v>69</v>
      </c>
    </row>
    <row r="3" spans="1:7" x14ac:dyDescent="0.25">
      <c r="A3" s="10"/>
      <c r="B3" s="10"/>
      <c r="C3" s="10"/>
      <c r="D3" s="10"/>
    </row>
    <row r="4" spans="1:7" ht="45" x14ac:dyDescent="0.25">
      <c r="A4" s="10" t="s">
        <v>1</v>
      </c>
      <c r="B4" s="10" t="s">
        <v>0</v>
      </c>
      <c r="C4" s="10" t="s">
        <v>167</v>
      </c>
      <c r="D4" s="14" t="s">
        <v>168</v>
      </c>
      <c r="F4" t="s">
        <v>54</v>
      </c>
      <c r="G4">
        <v>248</v>
      </c>
    </row>
    <row r="5" spans="1:7" x14ac:dyDescent="0.25">
      <c r="A5" s="10"/>
      <c r="B5" s="10"/>
      <c r="C5" s="10"/>
      <c r="D5" s="10"/>
      <c r="F5" t="s">
        <v>53</v>
      </c>
      <c r="G5" s="22">
        <v>7048</v>
      </c>
    </row>
    <row r="6" spans="1:7" x14ac:dyDescent="0.25">
      <c r="A6" s="10"/>
      <c r="B6" s="10"/>
      <c r="C6" s="10"/>
      <c r="D6" s="10"/>
      <c r="F6" t="s">
        <v>55</v>
      </c>
      <c r="G6" s="22">
        <v>4635</v>
      </c>
    </row>
    <row r="7" spans="1:7" ht="30" x14ac:dyDescent="0.25">
      <c r="A7" s="10" t="s">
        <v>2</v>
      </c>
      <c r="B7" s="10" t="s">
        <v>60</v>
      </c>
      <c r="C7" s="10" t="s">
        <v>169</v>
      </c>
      <c r="D7" s="10" t="s">
        <v>170</v>
      </c>
      <c r="F7" t="s">
        <v>56</v>
      </c>
      <c r="G7">
        <v>1246</v>
      </c>
    </row>
    <row r="8" spans="1:7" x14ac:dyDescent="0.25">
      <c r="A8" s="10"/>
      <c r="B8" s="10"/>
      <c r="C8" s="10"/>
      <c r="D8" s="10"/>
      <c r="F8" t="s">
        <v>57</v>
      </c>
      <c r="G8">
        <v>13</v>
      </c>
    </row>
    <row r="9" spans="1:7" x14ac:dyDescent="0.25">
      <c r="A9" s="10"/>
      <c r="B9" s="10"/>
      <c r="C9" s="10"/>
      <c r="D9" s="10"/>
      <c r="F9" t="s">
        <v>58</v>
      </c>
      <c r="G9">
        <v>39</v>
      </c>
    </row>
    <row r="10" spans="1:7" ht="30" x14ac:dyDescent="0.25">
      <c r="A10" s="10" t="s">
        <v>4</v>
      </c>
      <c r="B10" s="10" t="s">
        <v>5</v>
      </c>
      <c r="C10" s="10" t="s">
        <v>171</v>
      </c>
      <c r="D10" s="10" t="s">
        <v>172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173</v>
      </c>
      <c r="D13" s="10" t="s">
        <v>174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175</v>
      </c>
      <c r="D16" s="10" t="s">
        <v>176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177</v>
      </c>
      <c r="D19" s="10" t="s">
        <v>178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112</v>
      </c>
      <c r="D22" s="11">
        <f>(9498650268.7-7993935448.05)/7993935448.05*100%</f>
        <v>0.18823204545854233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113</v>
      </c>
      <c r="D25" s="11">
        <f>9498650268.7/16353257956*100%</f>
        <v>0.58084146255486369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113</v>
      </c>
      <c r="D28" s="11">
        <f>9498650268.7/16353257956*100%</f>
        <v>0.58084146255486369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68</v>
      </c>
      <c r="C31" s="10"/>
      <c r="D31" s="10" t="s">
        <v>89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38A6-F3CC-4129-B18F-BA3CEC0D9571}">
  <dimension ref="A2:G32"/>
  <sheetViews>
    <sheetView workbookViewId="0">
      <selection activeCell="C18" sqref="C18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x14ac:dyDescent="0.25">
      <c r="A2" s="9" t="s">
        <v>12</v>
      </c>
      <c r="B2" s="9" t="s">
        <v>13</v>
      </c>
      <c r="C2" s="9" t="s">
        <v>19</v>
      </c>
      <c r="D2" s="9" t="s">
        <v>71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179</v>
      </c>
      <c r="D4" s="14">
        <v>0.9133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6795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4318</v>
      </c>
    </row>
    <row r="7" spans="1:7" ht="30" x14ac:dyDescent="0.25">
      <c r="A7" s="10" t="s">
        <v>2</v>
      </c>
      <c r="B7" s="10" t="s">
        <v>60</v>
      </c>
      <c r="C7" s="10" t="s">
        <v>180</v>
      </c>
      <c r="D7" s="10" t="s">
        <v>181</v>
      </c>
      <c r="F7" t="s">
        <v>56</v>
      </c>
      <c r="G7">
        <v>1232</v>
      </c>
    </row>
    <row r="8" spans="1:7" x14ac:dyDescent="0.25">
      <c r="A8" s="10"/>
      <c r="B8" s="10"/>
      <c r="C8" s="10"/>
      <c r="D8" s="10"/>
      <c r="F8" t="s">
        <v>57</v>
      </c>
      <c r="G8">
        <v>19</v>
      </c>
    </row>
    <row r="9" spans="1:7" x14ac:dyDescent="0.25">
      <c r="A9" s="10"/>
      <c r="B9" s="10"/>
      <c r="C9" s="10"/>
      <c r="D9" s="10"/>
      <c r="F9" t="s">
        <v>58</v>
      </c>
      <c r="G9">
        <v>47</v>
      </c>
    </row>
    <row r="10" spans="1:7" ht="105" x14ac:dyDescent="0.25">
      <c r="A10" s="10" t="s">
        <v>4</v>
      </c>
      <c r="B10" s="10" t="s">
        <v>5</v>
      </c>
      <c r="C10" s="10" t="s">
        <v>182</v>
      </c>
      <c r="D10" s="10" t="s">
        <v>183</v>
      </c>
      <c r="F10" s="1" t="s">
        <v>122</v>
      </c>
      <c r="G10" s="1">
        <v>30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184</v>
      </c>
      <c r="D13" s="10" t="s">
        <v>185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189</v>
      </c>
      <c r="D16" s="10" t="s">
        <v>186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188</v>
      </c>
      <c r="D19" s="10" t="s">
        <v>187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114</v>
      </c>
      <c r="D22" s="11">
        <f>(10536460930-9785117141.5)/9785117141.5*100%</f>
        <v>7.6784342755944104E-2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115</v>
      </c>
      <c r="D25" s="11">
        <f>10536460930/11401072078*100%</f>
        <v>0.92416404860132484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115</v>
      </c>
      <c r="D28" s="11">
        <f>10536460930/11401072078*100%</f>
        <v>0.92416404860132484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70</v>
      </c>
      <c r="C31" s="10"/>
      <c r="D31" s="10" t="s">
        <v>90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9496-41B5-47EE-98F4-57BA1BF9AC32}">
  <dimension ref="A2:G32"/>
  <sheetViews>
    <sheetView topLeftCell="A7" workbookViewId="0">
      <selection activeCell="C19" sqref="C19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7" width="5.5703125" style="1" customWidth="1"/>
    <col min="8" max="16384" width="8.7109375" style="1"/>
  </cols>
  <sheetData>
    <row r="2" spans="1:7" s="8" customFormat="1" x14ac:dyDescent="0.25">
      <c r="A2" s="9" t="s">
        <v>12</v>
      </c>
      <c r="B2" s="9" t="s">
        <v>13</v>
      </c>
      <c r="C2" s="9" t="s">
        <v>19</v>
      </c>
      <c r="D2" s="9" t="s">
        <v>73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190</v>
      </c>
      <c r="D4" s="14" t="s">
        <v>191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20">
        <v>7486</v>
      </c>
    </row>
    <row r="6" spans="1:7" ht="15.75" thickBot="1" x14ac:dyDescent="0.3">
      <c r="A6" s="10"/>
      <c r="B6" s="10"/>
      <c r="C6" s="10"/>
      <c r="D6" s="10"/>
      <c r="F6" t="s">
        <v>55</v>
      </c>
      <c r="G6" s="20">
        <v>4880</v>
      </c>
    </row>
    <row r="7" spans="1:7" ht="30" x14ac:dyDescent="0.25">
      <c r="A7" s="10" t="s">
        <v>2</v>
      </c>
      <c r="B7" s="10" t="s">
        <v>60</v>
      </c>
      <c r="C7" s="10" t="s">
        <v>192</v>
      </c>
      <c r="D7" s="10" t="s">
        <v>193</v>
      </c>
      <c r="F7" t="s">
        <v>56</v>
      </c>
      <c r="G7">
        <v>1360</v>
      </c>
    </row>
    <row r="8" spans="1:7" x14ac:dyDescent="0.25">
      <c r="A8" s="10"/>
      <c r="B8" s="10"/>
      <c r="C8" s="10"/>
      <c r="D8" s="10"/>
      <c r="F8" t="s">
        <v>57</v>
      </c>
      <c r="G8">
        <v>13</v>
      </c>
    </row>
    <row r="9" spans="1:7" x14ac:dyDescent="0.25">
      <c r="A9" s="10"/>
      <c r="B9" s="10"/>
      <c r="C9" s="10"/>
      <c r="D9" s="10"/>
      <c r="F9" t="s">
        <v>58</v>
      </c>
      <c r="G9">
        <v>49</v>
      </c>
    </row>
    <row r="10" spans="1:7" ht="30" x14ac:dyDescent="0.25">
      <c r="A10" s="10" t="s">
        <v>4</v>
      </c>
      <c r="B10" s="10" t="s">
        <v>5</v>
      </c>
      <c r="C10" s="10" t="s">
        <v>194</v>
      </c>
      <c r="D10" s="10" t="s">
        <v>195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196</v>
      </c>
      <c r="D13" s="10" t="s">
        <v>197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198</v>
      </c>
      <c r="D16" s="10" t="s">
        <v>199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200</v>
      </c>
      <c r="D19" s="10" t="s">
        <v>201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116</v>
      </c>
      <c r="D22" s="11">
        <f>(11618814414.09-9331148019.08)/9331148019.08*100%</f>
        <v>0.24516451677031179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117</v>
      </c>
      <c r="D25" s="11">
        <f>11618814414.09/18076677404*100%</f>
        <v>0.64275166029787056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117</v>
      </c>
      <c r="D28" s="11">
        <f>11618814414.09/18076677404*100%</f>
        <v>0.64275166029787056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72</v>
      </c>
      <c r="C31" s="10"/>
      <c r="D31" s="10" t="s">
        <v>91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44E4-628B-439F-9723-1485D12E0FCB}">
  <dimension ref="A2:G32"/>
  <sheetViews>
    <sheetView topLeftCell="B13" workbookViewId="0">
      <selection activeCell="C22" sqref="C22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75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202</v>
      </c>
      <c r="D4" s="14" t="s">
        <v>203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6238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4013</v>
      </c>
    </row>
    <row r="7" spans="1:7" ht="30" x14ac:dyDescent="0.25">
      <c r="A7" s="10" t="s">
        <v>2</v>
      </c>
      <c r="B7" s="10" t="s">
        <v>60</v>
      </c>
      <c r="C7" s="10" t="s">
        <v>204</v>
      </c>
      <c r="D7" s="10" t="s">
        <v>205</v>
      </c>
      <c r="F7" t="s">
        <v>56</v>
      </c>
      <c r="G7">
        <v>1143</v>
      </c>
    </row>
    <row r="8" spans="1:7" x14ac:dyDescent="0.25">
      <c r="A8" s="10"/>
      <c r="B8" s="10"/>
      <c r="C8" s="10"/>
      <c r="D8" s="10"/>
      <c r="F8" t="s">
        <v>57</v>
      </c>
      <c r="G8">
        <v>22</v>
      </c>
    </row>
    <row r="9" spans="1:7" x14ac:dyDescent="0.25">
      <c r="A9" s="10"/>
      <c r="B9" s="10"/>
      <c r="C9" s="10"/>
      <c r="D9" s="10"/>
      <c r="F9" t="s">
        <v>58</v>
      </c>
      <c r="G9">
        <v>36</v>
      </c>
    </row>
    <row r="10" spans="1:7" ht="30" x14ac:dyDescent="0.25">
      <c r="A10" s="10" t="s">
        <v>4</v>
      </c>
      <c r="B10" s="10" t="s">
        <v>5</v>
      </c>
      <c r="C10" s="10" t="s">
        <v>206</v>
      </c>
      <c r="D10" s="10" t="s">
        <v>207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208</v>
      </c>
      <c r="D13" s="10" t="s">
        <v>209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210</v>
      </c>
      <c r="D16" s="10" t="s">
        <v>211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212</v>
      </c>
      <c r="D19" s="10" t="s">
        <v>213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118</v>
      </c>
      <c r="D22" s="11">
        <f>(11216743755.1-9983103379.06)/9983103379.06*100%</f>
        <v>0.1235728339373522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119</v>
      </c>
      <c r="D25" s="11">
        <f>11216743755.1/7936527959*100%</f>
        <v>1.4133061476057984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119</v>
      </c>
      <c r="D28" s="11">
        <f>11216743755.1/7936527959*100%</f>
        <v>1.4133061476057984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74</v>
      </c>
      <c r="C31" s="10"/>
      <c r="D31" s="10" t="s">
        <v>92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CE7A-C5C7-4AD9-8B62-4C37AAC17DAD}">
  <dimension ref="A2:G32"/>
  <sheetViews>
    <sheetView topLeftCell="B1" workbookViewId="0">
      <selection activeCell="C22" sqref="C22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77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214</v>
      </c>
      <c r="D4" s="14" t="s">
        <v>215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6920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4142</v>
      </c>
    </row>
    <row r="7" spans="1:7" ht="30" x14ac:dyDescent="0.25">
      <c r="A7" s="10" t="s">
        <v>2</v>
      </c>
      <c r="B7" s="10" t="s">
        <v>60</v>
      </c>
      <c r="C7" s="10" t="s">
        <v>216</v>
      </c>
      <c r="D7" s="10" t="s">
        <v>217</v>
      </c>
      <c r="F7" t="s">
        <v>56</v>
      </c>
      <c r="G7">
        <v>1266</v>
      </c>
    </row>
    <row r="8" spans="1:7" x14ac:dyDescent="0.25">
      <c r="A8" s="10"/>
      <c r="B8" s="10"/>
      <c r="C8" s="10"/>
      <c r="D8" s="10"/>
      <c r="F8" t="s">
        <v>57</v>
      </c>
      <c r="G8">
        <v>17</v>
      </c>
    </row>
    <row r="9" spans="1:7" x14ac:dyDescent="0.25">
      <c r="A9" s="10"/>
      <c r="B9" s="10"/>
      <c r="C9" s="10"/>
      <c r="D9" s="10"/>
      <c r="F9" t="s">
        <v>58</v>
      </c>
      <c r="G9">
        <v>33</v>
      </c>
    </row>
    <row r="10" spans="1:7" ht="30" x14ac:dyDescent="0.25">
      <c r="A10" s="10" t="s">
        <v>4</v>
      </c>
      <c r="B10" s="10" t="s">
        <v>5</v>
      </c>
      <c r="C10" s="10" t="s">
        <v>218</v>
      </c>
      <c r="D10" s="10" t="s">
        <v>219</v>
      </c>
      <c r="F10" s="1" t="s">
        <v>122</v>
      </c>
      <c r="G10" s="1">
        <v>30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220</v>
      </c>
      <c r="D13" s="10" t="s">
        <v>221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222</v>
      </c>
      <c r="D16" s="10" t="s">
        <v>223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224</v>
      </c>
      <c r="D19" s="10" t="s">
        <v>225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120</v>
      </c>
      <c r="D22" s="11">
        <f>(10417206449.17-9973913415.57)/9973913415.57*100%</f>
        <v>4.4445245825774658E-2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121</v>
      </c>
      <c r="D25" s="11">
        <f>10417206449.17/8013680854*100%</f>
        <v>1.2999277908565936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121</v>
      </c>
      <c r="D28" s="11">
        <f>10417206449.17/8013680854*100%</f>
        <v>1.2999277908565936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76</v>
      </c>
      <c r="C31" s="10"/>
      <c r="D31" s="10" t="s">
        <v>93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EA684-2378-4CD4-9B04-200438156644}">
  <dimension ref="A2:G32"/>
  <sheetViews>
    <sheetView topLeftCell="B10" workbookViewId="0">
      <selection activeCell="C22" sqref="C22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79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226</v>
      </c>
      <c r="D4" s="14" t="s">
        <v>227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6820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4361</v>
      </c>
    </row>
    <row r="7" spans="1:7" ht="30" x14ac:dyDescent="0.25">
      <c r="A7" s="10" t="s">
        <v>2</v>
      </c>
      <c r="B7" s="10" t="s">
        <v>60</v>
      </c>
      <c r="C7" s="10" t="s">
        <v>228</v>
      </c>
      <c r="D7" s="10" t="s">
        <v>229</v>
      </c>
      <c r="F7" t="s">
        <v>56</v>
      </c>
      <c r="G7">
        <v>1289</v>
      </c>
    </row>
    <row r="8" spans="1:7" x14ac:dyDescent="0.25">
      <c r="A8" s="10"/>
      <c r="B8" s="10"/>
      <c r="C8" s="10"/>
      <c r="D8" s="10"/>
      <c r="F8" t="s">
        <v>57</v>
      </c>
      <c r="G8">
        <v>20</v>
      </c>
    </row>
    <row r="9" spans="1:7" x14ac:dyDescent="0.25">
      <c r="A9" s="10"/>
      <c r="B9" s="10"/>
      <c r="C9" s="10"/>
      <c r="D9" s="10"/>
      <c r="F9" t="s">
        <v>58</v>
      </c>
      <c r="G9">
        <v>43</v>
      </c>
    </row>
    <row r="10" spans="1:7" ht="30" x14ac:dyDescent="0.25">
      <c r="A10" s="10" t="s">
        <v>4</v>
      </c>
      <c r="B10" s="10" t="s">
        <v>5</v>
      </c>
      <c r="C10" s="10" t="s">
        <v>230</v>
      </c>
      <c r="D10" s="10" t="s">
        <v>231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232</v>
      </c>
      <c r="D13" s="10" t="s">
        <v>221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233</v>
      </c>
      <c r="D16" s="10" t="s">
        <v>234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235</v>
      </c>
      <c r="D19" s="10" t="s">
        <v>236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102</v>
      </c>
      <c r="D22" s="11">
        <f>(11333903817.75-11051178596.66)/11051178596.66*100%</f>
        <v>2.5583264139396704E-2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103</v>
      </c>
      <c r="D25" s="11">
        <f>11333903817.75/12147634263*100%</f>
        <v>0.93301325775599708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103</v>
      </c>
      <c r="D28" s="11">
        <f>11333903817.75/12147634263*100%</f>
        <v>0.93301325775599708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78</v>
      </c>
      <c r="C31" s="10"/>
      <c r="D31" s="10" t="s">
        <v>94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FB76-6B90-44A9-BC7D-CD7644B44998}">
  <dimension ref="A2:G32"/>
  <sheetViews>
    <sheetView topLeftCell="A13" workbookViewId="0">
      <selection activeCell="D19" sqref="D19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81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239</v>
      </c>
      <c r="D4" s="14" t="s">
        <v>240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7032</v>
      </c>
    </row>
    <row r="6" spans="1:7" ht="15.75" thickBot="1" x14ac:dyDescent="0.3">
      <c r="A6" s="10"/>
      <c r="B6" s="10"/>
      <c r="C6" s="10"/>
      <c r="D6" s="10"/>
      <c r="F6" t="s">
        <v>55</v>
      </c>
      <c r="G6" s="15">
        <v>4439</v>
      </c>
    </row>
    <row r="7" spans="1:7" ht="30" x14ac:dyDescent="0.25">
      <c r="A7" s="10" t="s">
        <v>2</v>
      </c>
      <c r="B7" s="10" t="s">
        <v>60</v>
      </c>
      <c r="C7" s="10" t="s">
        <v>237</v>
      </c>
      <c r="D7" s="10" t="s">
        <v>238</v>
      </c>
      <c r="F7" t="s">
        <v>56</v>
      </c>
      <c r="G7">
        <v>1280</v>
      </c>
    </row>
    <row r="8" spans="1:7" x14ac:dyDescent="0.25">
      <c r="A8" s="10"/>
      <c r="B8" s="10"/>
      <c r="C8" s="10"/>
      <c r="D8" s="10"/>
      <c r="F8" t="s">
        <v>57</v>
      </c>
      <c r="G8">
        <v>22</v>
      </c>
    </row>
    <row r="9" spans="1:7" x14ac:dyDescent="0.25">
      <c r="A9" s="10"/>
      <c r="B9" s="10"/>
      <c r="C9" s="10"/>
      <c r="D9" s="10"/>
      <c r="F9" t="s">
        <v>58</v>
      </c>
      <c r="G9">
        <v>41</v>
      </c>
    </row>
    <row r="10" spans="1:7" ht="30" x14ac:dyDescent="0.25">
      <c r="A10" s="10" t="s">
        <v>4</v>
      </c>
      <c r="B10" s="10" t="s">
        <v>5</v>
      </c>
      <c r="C10" s="10" t="s">
        <v>241</v>
      </c>
      <c r="D10" s="10" t="s">
        <v>242</v>
      </c>
      <c r="F10" s="1" t="s">
        <v>122</v>
      </c>
      <c r="G10" s="1">
        <v>30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243</v>
      </c>
      <c r="D13" s="10" t="s">
        <v>244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245</v>
      </c>
      <c r="D16" s="10" t="s">
        <v>246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247</v>
      </c>
      <c r="D19" s="10" t="s">
        <v>248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100</v>
      </c>
      <c r="D22" s="11">
        <f>(12821250213-11634603895.55)/11634603895.55*100%</f>
        <v>0.10199284205144869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101</v>
      </c>
      <c r="D25" s="11">
        <f>12821250213/13931406622*100%</f>
        <v>0.92031268348402961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101</v>
      </c>
      <c r="D28" s="11">
        <f>12821250213/13931406622*100%</f>
        <v>0.92031268348402961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80</v>
      </c>
      <c r="C31" s="10"/>
      <c r="D31" s="10" t="s">
        <v>95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C52A-F473-4F89-97B0-CF82CB091589}">
  <dimension ref="A2:G32"/>
  <sheetViews>
    <sheetView topLeftCell="B1" workbookViewId="0">
      <selection activeCell="F20" sqref="F19:F20"/>
    </sheetView>
  </sheetViews>
  <sheetFormatPr defaultColWidth="8.7109375" defaultRowHeight="15" x14ac:dyDescent="0.25"/>
  <cols>
    <col min="1" max="1" width="15.85546875" style="1" customWidth="1"/>
    <col min="2" max="2" width="46.28515625" style="1" customWidth="1"/>
    <col min="3" max="3" width="56.140625" style="1" bestFit="1" customWidth="1"/>
    <col min="4" max="4" width="15.28515625" style="1" customWidth="1"/>
    <col min="5" max="5" width="8.7109375" style="1"/>
    <col min="6" max="6" width="38.5703125" style="1" bestFit="1" customWidth="1"/>
    <col min="7" max="16384" width="8.7109375" style="1"/>
  </cols>
  <sheetData>
    <row r="2" spans="1:7" s="8" customFormat="1" ht="30" x14ac:dyDescent="0.25">
      <c r="A2" s="9" t="s">
        <v>12</v>
      </c>
      <c r="B2" s="9" t="s">
        <v>13</v>
      </c>
      <c r="C2" s="9" t="s">
        <v>19</v>
      </c>
      <c r="D2" s="9" t="s">
        <v>83</v>
      </c>
    </row>
    <row r="3" spans="1:7" x14ac:dyDescent="0.25">
      <c r="A3" s="10"/>
      <c r="B3" s="10"/>
      <c r="C3" s="10"/>
      <c r="D3" s="10"/>
    </row>
    <row r="4" spans="1:7" ht="45.75" thickBot="1" x14ac:dyDescent="0.3">
      <c r="A4" s="10" t="s">
        <v>1</v>
      </c>
      <c r="B4" s="10" t="s">
        <v>0</v>
      </c>
      <c r="C4" s="10" t="s">
        <v>249</v>
      </c>
      <c r="D4" s="14" t="s">
        <v>250</v>
      </c>
      <c r="F4" t="s">
        <v>54</v>
      </c>
      <c r="G4">
        <v>248</v>
      </c>
    </row>
    <row r="5" spans="1:7" ht="15.75" thickBot="1" x14ac:dyDescent="0.3">
      <c r="A5" s="10"/>
      <c r="B5" s="10"/>
      <c r="C5" s="10"/>
      <c r="D5" s="10"/>
      <c r="F5" t="s">
        <v>53</v>
      </c>
      <c r="G5" s="15">
        <v>7933</v>
      </c>
    </row>
    <row r="6" spans="1:7" ht="15.75" thickBot="1" x14ac:dyDescent="0.3">
      <c r="A6" s="10"/>
      <c r="B6" s="10"/>
      <c r="C6" s="10"/>
      <c r="D6" s="10"/>
      <c r="F6" t="s">
        <v>55</v>
      </c>
      <c r="G6" s="23">
        <v>5109</v>
      </c>
    </row>
    <row r="7" spans="1:7" ht="30" x14ac:dyDescent="0.25">
      <c r="A7" s="10" t="s">
        <v>2</v>
      </c>
      <c r="B7" s="10" t="s">
        <v>60</v>
      </c>
      <c r="C7" s="10" t="s">
        <v>251</v>
      </c>
      <c r="D7" s="10" t="s">
        <v>252</v>
      </c>
      <c r="F7" t="s">
        <v>56</v>
      </c>
      <c r="G7">
        <v>1369</v>
      </c>
    </row>
    <row r="8" spans="1:7" x14ac:dyDescent="0.25">
      <c r="A8" s="10"/>
      <c r="B8" s="10"/>
      <c r="C8" s="10"/>
      <c r="D8" s="10"/>
      <c r="F8" t="s">
        <v>57</v>
      </c>
      <c r="G8">
        <v>24</v>
      </c>
    </row>
    <row r="9" spans="1:7" x14ac:dyDescent="0.25">
      <c r="A9" s="10"/>
      <c r="B9" s="10"/>
      <c r="C9" s="10"/>
      <c r="D9" s="10"/>
      <c r="F9" t="s">
        <v>58</v>
      </c>
      <c r="G9">
        <v>41</v>
      </c>
    </row>
    <row r="10" spans="1:7" ht="30" x14ac:dyDescent="0.25">
      <c r="A10" s="10" t="s">
        <v>4</v>
      </c>
      <c r="B10" s="10" t="s">
        <v>5</v>
      </c>
      <c r="C10" s="10" t="s">
        <v>253</v>
      </c>
      <c r="D10" s="10" t="s">
        <v>254</v>
      </c>
      <c r="F10" s="1" t="s">
        <v>122</v>
      </c>
      <c r="G10" s="1">
        <v>31</v>
      </c>
    </row>
    <row r="11" spans="1:7" x14ac:dyDescent="0.25">
      <c r="A11" s="10"/>
      <c r="B11" s="10"/>
      <c r="C11" s="10"/>
      <c r="D11" s="10"/>
    </row>
    <row r="12" spans="1:7" x14ac:dyDescent="0.25">
      <c r="A12" s="10"/>
      <c r="B12" s="10"/>
      <c r="C12" s="10"/>
      <c r="D12" s="10"/>
    </row>
    <row r="13" spans="1:7" ht="30" x14ac:dyDescent="0.25">
      <c r="A13" s="10" t="s">
        <v>6</v>
      </c>
      <c r="B13" s="10" t="s">
        <v>7</v>
      </c>
      <c r="C13" s="10" t="s">
        <v>255</v>
      </c>
      <c r="D13" s="10" t="s">
        <v>256</v>
      </c>
    </row>
    <row r="14" spans="1:7" x14ac:dyDescent="0.25">
      <c r="A14" s="10"/>
      <c r="B14" s="10"/>
      <c r="C14" s="10"/>
      <c r="D14" s="10"/>
    </row>
    <row r="15" spans="1:7" x14ac:dyDescent="0.25">
      <c r="A15" s="10"/>
      <c r="B15" s="10"/>
      <c r="C15" s="10"/>
      <c r="D15" s="10"/>
    </row>
    <row r="16" spans="1:7" ht="30" x14ac:dyDescent="0.25">
      <c r="A16" s="10" t="s">
        <v>8</v>
      </c>
      <c r="B16" s="10" t="s">
        <v>9</v>
      </c>
      <c r="C16" s="10" t="s">
        <v>257</v>
      </c>
      <c r="D16" s="10" t="s">
        <v>258</v>
      </c>
    </row>
    <row r="17" spans="1:4" x14ac:dyDescent="0.25">
      <c r="A17" s="10"/>
      <c r="B17" s="10"/>
      <c r="C17" s="10"/>
      <c r="D17" s="10"/>
    </row>
    <row r="18" spans="1:4" x14ac:dyDescent="0.25">
      <c r="A18" s="10"/>
      <c r="B18" s="10"/>
      <c r="C18" s="10"/>
      <c r="D18" s="10"/>
    </row>
    <row r="19" spans="1:4" ht="30" x14ac:dyDescent="0.25">
      <c r="A19" s="10" t="s">
        <v>10</v>
      </c>
      <c r="B19" s="10" t="s">
        <v>11</v>
      </c>
      <c r="C19" s="10" t="s">
        <v>259</v>
      </c>
      <c r="D19" s="10" t="s">
        <v>260</v>
      </c>
    </row>
    <row r="20" spans="1:4" x14ac:dyDescent="0.25">
      <c r="A20" s="10"/>
      <c r="B20" s="10"/>
      <c r="C20" s="10"/>
      <c r="D20" s="10"/>
    </row>
    <row r="21" spans="1:4" x14ac:dyDescent="0.25">
      <c r="A21" s="10"/>
      <c r="B21" s="10"/>
      <c r="C21" s="10"/>
      <c r="D21" s="10"/>
    </row>
    <row r="22" spans="1:4" ht="45" x14ac:dyDescent="0.25">
      <c r="A22" s="10" t="s">
        <v>14</v>
      </c>
      <c r="B22" s="10" t="s">
        <v>20</v>
      </c>
      <c r="C22" s="11" t="s">
        <v>98</v>
      </c>
      <c r="D22" s="11">
        <f>(6383989982.57-11451443155.48)/11451443155.48*100%</f>
        <v>-0.44251655482261282</v>
      </c>
    </row>
    <row r="23" spans="1:4" x14ac:dyDescent="0.25">
      <c r="A23" s="10"/>
      <c r="B23" s="10"/>
      <c r="C23" s="10"/>
      <c r="D23" s="10"/>
    </row>
    <row r="24" spans="1:4" x14ac:dyDescent="0.25">
      <c r="A24" s="10"/>
      <c r="B24" s="10"/>
      <c r="C24" s="10"/>
      <c r="D24" s="10"/>
    </row>
    <row r="25" spans="1:4" ht="30" x14ac:dyDescent="0.25">
      <c r="A25" s="10" t="s">
        <v>16</v>
      </c>
      <c r="B25" s="10" t="s">
        <v>21</v>
      </c>
      <c r="C25" s="11" t="s">
        <v>99</v>
      </c>
      <c r="D25" s="11">
        <f>6383989982.57/15922515562*100%</f>
        <v>0.40094104211810344</v>
      </c>
    </row>
    <row r="26" spans="1:4" x14ac:dyDescent="0.25">
      <c r="A26" s="10"/>
      <c r="B26" s="10"/>
      <c r="C26" s="10"/>
      <c r="D26" s="10"/>
    </row>
    <row r="27" spans="1:4" x14ac:dyDescent="0.25">
      <c r="A27" s="10"/>
      <c r="B27" s="10"/>
      <c r="C27" s="10"/>
      <c r="D27" s="10"/>
    </row>
    <row r="28" spans="1:4" ht="45" x14ac:dyDescent="0.25">
      <c r="A28" s="10" t="s">
        <v>17</v>
      </c>
      <c r="B28" s="10" t="s">
        <v>21</v>
      </c>
      <c r="C28" s="11" t="s">
        <v>99</v>
      </c>
      <c r="D28" s="11">
        <f>6383989982.57/15922515562*100%</f>
        <v>0.40094104211810344</v>
      </c>
    </row>
    <row r="29" spans="1:4" x14ac:dyDescent="0.25">
      <c r="A29" s="10"/>
      <c r="B29" s="10"/>
      <c r="C29" s="10"/>
      <c r="D29" s="10"/>
    </row>
    <row r="30" spans="1:4" x14ac:dyDescent="0.25">
      <c r="A30" s="10"/>
      <c r="B30" s="10"/>
      <c r="C30" s="10"/>
      <c r="D30" s="10"/>
    </row>
    <row r="31" spans="1:4" ht="45" x14ac:dyDescent="0.25">
      <c r="A31" s="10" t="s">
        <v>23</v>
      </c>
      <c r="B31" s="10" t="s">
        <v>82</v>
      </c>
      <c r="C31" s="10"/>
      <c r="D31" s="10" t="s">
        <v>96</v>
      </c>
    </row>
    <row r="32" spans="1:4" x14ac:dyDescent="0.25">
      <c r="A32" s="10"/>
      <c r="B32" s="10"/>
      <c r="C32" s="10"/>
      <c r="D3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tahun 2024</vt:lpstr>
      <vt:lpstr>jan 24</vt:lpstr>
      <vt:lpstr>feb 24</vt:lpstr>
      <vt:lpstr>mar 24</vt:lpstr>
      <vt:lpstr>apr 24</vt:lpstr>
      <vt:lpstr>mei 24</vt:lpstr>
      <vt:lpstr>juni 24</vt:lpstr>
      <vt:lpstr>juli 24</vt:lpstr>
      <vt:lpstr>agt 24</vt:lpstr>
      <vt:lpstr>sept 24</vt:lpstr>
      <vt:lpstr>okt 24</vt:lpstr>
      <vt:lpstr>nov 24</vt:lpstr>
      <vt:lpstr>des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2025-05-09T09:38:20Z</dcterms:created>
  <dcterms:modified xsi:type="dcterms:W3CDTF">2025-05-21T02:05:35Z</dcterms:modified>
</cp:coreProperties>
</file>